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9"/>
  </bookViews>
  <sheets>
    <sheet name="Summary" sheetId="1" state="visible" r:id="rId3"/>
    <sheet name="All Locations" sheetId="2" state="visible" r:id="rId4"/>
    <sheet name="Top 20" sheetId="3" state="visible" r:id="rId5"/>
    <sheet name="Bottom 20" sheetId="4" state="visible" r:id="rId6"/>
    <sheet name="Marketing Focus" sheetId="5" state="visible" r:id="rId7"/>
    <sheet name="Marketing Focus by Spend" sheetId="6" state="visible" r:id="rId8"/>
    <sheet name="Focus Detail — Ops" sheetId="7" state="visible" r:id="rId9"/>
    <sheet name="Online Scheduling" sheetId="8" state="visible" r:id="rId10"/>
    <sheet name="FY Context" sheetId="9" state="visible" r:id="rId11"/>
    <sheet name="Aug 2026 Approved" sheetId="10" state="visible" r:id="rId12"/>
  </sheets>
  <definedNames>
    <definedName function="false" hidden="true" localSheetId="1" name="_xlnm._FilterDatabase" vbProcedure="false">'All Locations'!$A$1:$S$213</definedName>
    <definedName function="false" hidden="true" localSheetId="9" name="_xlnm._FilterDatabase" vbProcedure="false">'Aug 2026 Approved'!$A$1:$S$14</definedName>
    <definedName function="false" hidden="true" localSheetId="8" name="_xlnm._FilterDatabase" vbProcedure="false">'FY Context'!$A$1:$H$213</definedName>
    <definedName function="false" hidden="true" localSheetId="5" name="_xlnm._FilterDatabase" vbProcedure="false">'Marketing Focus by Spend'!$A$4:$L$76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<sst xmlns="http://schemas.openxmlformats.org/spreadsheetml/2006/main" count="2569" uniqueCount="706">
  <si>
    <t xml:space="preserve">Q2 2026</t>
  </si>
  <si>
    <t xml:space="preserve">Quarterly Performance — Q2 2026 vs Q2 2025 · Production, New Patients &amp; Online Scheduling</t>
  </si>
  <si>
    <t xml:space="preserve">Source: Dental Intel PMS exports pulled 2026-07-06 (4 files: Q2 2026, Q2 2025, YTD 2026, FY 2025) · Neurality status: SGA Master Crosswalk API, as of 2026-07-01</t>
  </si>
  <si>
    <t xml:space="preserve">Ranking Assumptions</t>
  </si>
  <si>
    <t xml:space="preserve">Production YoY weight</t>
  </si>
  <si>
    <t xml:space="preserve">Combined Score = 60% × Production YoY % + 40% × New Patients YoY %</t>
  </si>
  <si>
    <t xml:space="preserve">New Patients YoY weight</t>
  </si>
  <si>
    <t xml:space="preserve">Network Totals (locations reporting in both quarters)</t>
  </si>
  <si>
    <t xml:space="preserve">Metric</t>
  </si>
  <si>
    <t xml:space="preserve">Q2 2025</t>
  </si>
  <si>
    <t xml:space="preserve">Change</t>
  </si>
  <si>
    <t xml:space="preserve">Change %</t>
  </si>
  <si>
    <t xml:space="preserve">Production Gross</t>
  </si>
  <si>
    <t xml:space="preserve">New Patients</t>
  </si>
  <si>
    <t xml:space="preserve">DI Online-Scheduled Appts (20 locations w/ data both yrs)</t>
  </si>
  <si>
    <t xml:space="preserve">Key Findings</t>
  </si>
  <si>
    <t xml:space="preserve">• 203 of 212 locations were eligible for YoY ranking (present with non-zero production and new patients in both Q2 2025 and Q2 2026). 9 excluded: Designing Smiles San Francisco, Emporia Family Dental Care, Fording Island Dental, Hurt Family Dentistry, Park Place Dental San Mateo, Perio of Memphis Collierville, Periodontal Associates of Jackson, Taylorsville Family Dental, Waverly Smiles.</t>
  </si>
  <si>
    <t xml:space="preserve">• Online scheduling data is sparse in Dental Intel: only 20 locations report DI online-scheduled appointments in BOTH quarters; 23 locations newly report in 2026; 2 went dark (Rome Dental Partners, Southern Oak Dental - Greenville — both Neurality Active).</t>
  </si>
  <si>
    <t xml:space="preserve">• Neurality effect: 8 of the 9 largest DI online-scheduling drops are at Neurality-Active locations, several with Q2 2026 go-live dates (Rossville 4/1, East Sac 5/8, Cavendish 6/1, New Horizons 6/8). A drop in DI-counted online appointments at these locations most likely means bookings moved to the Neurality scheduler, which Dental Intel does not count — not that online booking declined.</t>
  </si>
  <si>
    <t xml:space="preserve">• Watch item: Dakota Dental and Wellness Center is down 37% in DI online-scheduled appointments with NO Neurality launch — a genuine decline.</t>
  </si>
  <si>
    <t xml:space="preserve">Sheets</t>
  </si>
  <si>
    <t xml:space="preserve">Top 20 / Bottom 20 — ranked by Combined Score · Marketing Focus — top 15 GP locations by fixable ROI (Q2 data x audit findings) · All Locations — full YoY detail for 212 locations · Online Scheduling — DI online-scheduled appts YoY with Neurality overlay · FY Context — FY 2025 vs YTD 2026 (through Jul 6). · Marketing Focus by Spend — every location averaging &gt;$2,000/month in promotional spend (Jan–May 2026, as booked); covers Advanced Care, Specialty and General with the category as a reference column</t>
  </si>
  <si>
    <t xml:space="preserve">Location (DI Name)</t>
  </si>
  <si>
    <t xml:space="preserve">Paylocity Code</t>
  </si>
  <si>
    <t xml:space="preserve">Brand</t>
  </si>
  <si>
    <t xml:space="preserve">State</t>
  </si>
  <si>
    <t xml:space="preserve">Prod Q2 2025 ($)</t>
  </si>
  <si>
    <t xml:space="preserve">Prod Q2 2026 ($)</t>
  </si>
  <si>
    <t xml:space="preserve">Prod Change ($)</t>
  </si>
  <si>
    <t xml:space="preserve">Prod YoY %</t>
  </si>
  <si>
    <t xml:space="preserve">NP Q2 2025</t>
  </si>
  <si>
    <t xml:space="preserve">NP Q2 2026</t>
  </si>
  <si>
    <t xml:space="preserve">NP Change</t>
  </si>
  <si>
    <t xml:space="preserve">NP YoY %</t>
  </si>
  <si>
    <t xml:space="preserve">Combined Score</t>
  </si>
  <si>
    <t xml:space="preserve">Rank</t>
  </si>
  <si>
    <t xml:space="preserve">Online Sched Q2 2025</t>
  </si>
  <si>
    <t xml:space="preserve">Online Sched Q2 2026</t>
  </si>
  <si>
    <t xml:space="preserve">Neurality Status</t>
  </si>
  <si>
    <t xml:space="preserve">Neurality Go-Live</t>
  </si>
  <si>
    <t xml:space="preserve">Notes</t>
  </si>
  <si>
    <t xml:space="preserve">Drs. Batten &amp; Boules Dental</t>
  </si>
  <si>
    <t xml:space="preserve">DDB-FL</t>
  </si>
  <si>
    <t xml:space="preserve">SGA</t>
  </si>
  <si>
    <t xml:space="preserve">FL</t>
  </si>
  <si>
    <t xml:space="preserve">Active</t>
  </si>
  <si>
    <t xml:space="preserve">Stone Barn Dentistry</t>
  </si>
  <si>
    <t xml:space="preserve">STNBRNMNDD</t>
  </si>
  <si>
    <t xml:space="preserve">Gen4</t>
  </si>
  <si>
    <t xml:space="preserve">MN</t>
  </si>
  <si>
    <t xml:space="preserve">Inactive</t>
  </si>
  <si>
    <t xml:space="preserve">Sharp Smiles Dentistry</t>
  </si>
  <si>
    <t xml:space="preserve">SHRPSMGADD</t>
  </si>
  <si>
    <t xml:space="preserve">GA</t>
  </si>
  <si>
    <t xml:space="preserve">Southern Oak Dental - Greenville</t>
  </si>
  <si>
    <t xml:space="preserve">SOAKGRSCDD</t>
  </si>
  <si>
    <t xml:space="preserve">SC</t>
  </si>
  <si>
    <t xml:space="preserve">Kingston Village Dentistry</t>
  </si>
  <si>
    <t xml:space="preserve">KVD-SC</t>
  </si>
  <si>
    <t xml:space="preserve">SGA - DPSW - Eric T. Moskowitz, DDS, PA</t>
  </si>
  <si>
    <t xml:space="preserve">MTZ-NC</t>
  </si>
  <si>
    <t xml:space="preserve">NC</t>
  </si>
  <si>
    <t xml:space="preserve">Lane Periodontics and Implants  - Madison</t>
  </si>
  <si>
    <t xml:space="preserve">LANMADALPP</t>
  </si>
  <si>
    <t xml:space="preserve">AL</t>
  </si>
  <si>
    <t xml:space="preserve">Elite Dentistry</t>
  </si>
  <si>
    <t xml:space="preserve">ELTDENTNDD</t>
  </si>
  <si>
    <t xml:space="preserve">TN</t>
  </si>
  <si>
    <t xml:space="preserve">Biltmore Dental Center</t>
  </si>
  <si>
    <t xml:space="preserve">BILTDCAZDD</t>
  </si>
  <si>
    <t xml:space="preserve">AZ</t>
  </si>
  <si>
    <t xml:space="preserve">2026-04-01</t>
  </si>
  <si>
    <t xml:space="preserve">Toccoa Family Dentistry</t>
  </si>
  <si>
    <t xml:space="preserve">TOCCOAGADD</t>
  </si>
  <si>
    <t xml:space="preserve">Advanced Dental Center of Summerville</t>
  </si>
  <si>
    <t xml:space="preserve">SMADDCSCDD</t>
  </si>
  <si>
    <t xml:space="preserve">Dental Partners - Camilla</t>
  </si>
  <si>
    <t xml:space="preserve">MEC-GA</t>
  </si>
  <si>
    <t xml:space="preserve">Coosa Dental Associates</t>
  </si>
  <si>
    <t xml:space="preserve">CDA-GA</t>
  </si>
  <si>
    <t xml:space="preserve">Alpharetta Periodontics &amp; Dental Implants</t>
  </si>
  <si>
    <t xml:space="preserve">ALPTTAGAPP</t>
  </si>
  <si>
    <t xml:space="preserve">East Sac Dental</t>
  </si>
  <si>
    <t xml:space="preserve">ESTSACCADD</t>
  </si>
  <si>
    <t xml:space="preserve">CA</t>
  </si>
  <si>
    <t xml:space="preserve">2026-05-08</t>
  </si>
  <si>
    <t xml:space="preserve">NOVA Institute - Dr. Brian Feeney</t>
  </si>
  <si>
    <t xml:space="preserve">NOVAINVAPP</t>
  </si>
  <si>
    <t xml:space="preserve">VA</t>
  </si>
  <si>
    <t xml:space="preserve">Shunga Family Dental Care</t>
  </si>
  <si>
    <t xml:space="preserve">SHUNGAKSDD</t>
  </si>
  <si>
    <t xml:space="preserve">KS</t>
  </si>
  <si>
    <t xml:space="preserve">2026-05-20</t>
  </si>
  <si>
    <t xml:space="preserve">Kzoo Family Dental</t>
  </si>
  <si>
    <t xml:space="preserve">KZOOFDMIDD</t>
  </si>
  <si>
    <t xml:space="preserve">MI</t>
  </si>
  <si>
    <t xml:space="preserve">Nashville Aesthetic Dentistry</t>
  </si>
  <si>
    <t xml:space="preserve">NASHADTNDD</t>
  </si>
  <si>
    <t xml:space="preserve">Lady's Island Dental</t>
  </si>
  <si>
    <t xml:space="preserve">LDISLDSCDD</t>
  </si>
  <si>
    <t xml:space="preserve">Amelia Island Periodontics</t>
  </si>
  <si>
    <t xml:space="preserve">DAP-FL</t>
  </si>
  <si>
    <t xml:space="preserve">Southern Oak Dental Simpsonville</t>
  </si>
  <si>
    <t xml:space="preserve">OMD-SC</t>
  </si>
  <si>
    <t xml:space="preserve">Pearl River Dental</t>
  </si>
  <si>
    <t xml:space="preserve">PRD-MS</t>
  </si>
  <si>
    <t xml:space="preserve">MS</t>
  </si>
  <si>
    <t xml:space="preserve">Holcomb Dentistry</t>
  </si>
  <si>
    <t xml:space="preserve">SHD</t>
  </si>
  <si>
    <t xml:space="preserve">Hale and Hale DDS</t>
  </si>
  <si>
    <t xml:space="preserve">HALHALCADD</t>
  </si>
  <si>
    <t xml:space="preserve">2026-05-04</t>
  </si>
  <si>
    <t xml:space="preserve">SGA - GDG - Leaf River Dental</t>
  </si>
  <si>
    <t xml:space="preserve">LRD-MS</t>
  </si>
  <si>
    <t xml:space="preserve">Century City Aesthetic &amp; General Dentistry</t>
  </si>
  <si>
    <t xml:space="preserve">CENTRYCADD</t>
  </si>
  <si>
    <t xml:space="preserve">Dental Partners Thomaston</t>
  </si>
  <si>
    <t xml:space="preserve">MGT-GA</t>
  </si>
  <si>
    <t xml:space="preserve">Central Florida Periodontics &amp; Implantology</t>
  </si>
  <si>
    <t xml:space="preserve">CFPEROFLPP</t>
  </si>
  <si>
    <t xml:space="preserve">Germantown Dental</t>
  </si>
  <si>
    <t xml:space="preserve">GERMANMSDD</t>
  </si>
  <si>
    <t xml:space="preserve">Pony Express Dental &amp; Orthodontics of Saratoga Springs</t>
  </si>
  <si>
    <t xml:space="preserve">PONYSSUTDD</t>
  </si>
  <si>
    <t xml:space="preserve">UT</t>
  </si>
  <si>
    <t xml:space="preserve">2026-04-23</t>
  </si>
  <si>
    <t xml:space="preserve">Benner &amp; Townsend Dentistry</t>
  </si>
  <si>
    <t xml:space="preserve">BTD-GA</t>
  </si>
  <si>
    <t xml:space="preserve">Advanced Dental Clinic</t>
  </si>
  <si>
    <t xml:space="preserve">ADC-MS</t>
  </si>
  <si>
    <t xml:space="preserve">James M. Lapierre D.D.S. Inc.</t>
  </si>
  <si>
    <t xml:space="preserve">DUBLINOHDD</t>
  </si>
  <si>
    <t xml:space="preserve">OH</t>
  </si>
  <si>
    <t xml:space="preserve">Chattahoochee Valley Dental - West Point</t>
  </si>
  <si>
    <t xml:space="preserve">CVDWSPGADD</t>
  </si>
  <si>
    <t xml:space="preserve">Schramm Dentistry</t>
  </si>
  <si>
    <t xml:space="preserve">SCHRAMNCDD</t>
  </si>
  <si>
    <t xml:space="preserve">Claxton Smiles</t>
  </si>
  <si>
    <t xml:space="preserve">CSM</t>
  </si>
  <si>
    <t xml:space="preserve">Outshine Family Dental - Mandeville</t>
  </si>
  <si>
    <t xml:space="preserve">ODM-LA</t>
  </si>
  <si>
    <t xml:space="preserve">LA</t>
  </si>
  <si>
    <t xml:space="preserve">SGA - Waynesboro Family Dentistry</t>
  </si>
  <si>
    <t xml:space="preserve">WFD</t>
  </si>
  <si>
    <t xml:space="preserve">SGA- DPSW -LEESBURG/ CAR</t>
  </si>
  <si>
    <t xml:space="preserve">MSA-GA</t>
  </si>
  <si>
    <t xml:space="preserve">Delta Family Dental</t>
  </si>
  <si>
    <t xml:space="preserve">DFD-MS</t>
  </si>
  <si>
    <t xml:space="preserve">SGA - DPSW - Columbus</t>
  </si>
  <si>
    <t xml:space="preserve">MWC-GA</t>
  </si>
  <si>
    <t xml:space="preserve">Sand Creek Family Dental</t>
  </si>
  <si>
    <t xml:space="preserve">SANDCKKSDD</t>
  </si>
  <si>
    <t xml:space="preserve">2026-03-17</t>
  </si>
  <si>
    <t xml:space="preserve">White Family Dental Masonic Village</t>
  </si>
  <si>
    <t xml:space="preserve">WHTMSVPADD</t>
  </si>
  <si>
    <t xml:space="preserve">PA</t>
  </si>
  <si>
    <t xml:space="preserve">Bright Dental Charlotte</t>
  </si>
  <si>
    <t xml:space="preserve">BRIGHTNCDD</t>
  </si>
  <si>
    <t xml:space="preserve">Pony Express Dental of Daybreak</t>
  </si>
  <si>
    <t xml:space="preserve">PONYDBUTDD</t>
  </si>
  <si>
    <t xml:space="preserve">2026-04-24</t>
  </si>
  <si>
    <t xml:space="preserve">Tsai Periodontics and Dental Implants</t>
  </si>
  <si>
    <t xml:space="preserve">TSAIWCCAPP</t>
  </si>
  <si>
    <t xml:space="preserve">Woodyard Periodontics, PC</t>
  </si>
  <si>
    <t xml:space="preserve">WODYRDINPP</t>
  </si>
  <si>
    <t xml:space="preserve">IN</t>
  </si>
  <si>
    <t xml:space="preserve">Oakwood Smiles</t>
  </si>
  <si>
    <t xml:space="preserve">OAKSMLGADD</t>
  </si>
  <si>
    <t xml:space="preserve">Restorative Arts Dental</t>
  </si>
  <si>
    <t xml:space="preserve">RESARTSCDD</t>
  </si>
  <si>
    <t xml:space="preserve">Pony Express Dental &amp; Orthodontics of Eagle Mountain</t>
  </si>
  <si>
    <t xml:space="preserve">PONYEMUTDD</t>
  </si>
  <si>
    <t xml:space="preserve">2026-06-03</t>
  </si>
  <si>
    <t xml:space="preserve">Rockaway Beach Dental Group</t>
  </si>
  <si>
    <t xml:space="preserve">ROKBCHCADD</t>
  </si>
  <si>
    <t xml:space="preserve">2026-03-18</t>
  </si>
  <si>
    <t xml:space="preserve">SGA - DPSW - Tifton</t>
  </si>
  <si>
    <t xml:space="preserve">MTT-GA</t>
  </si>
  <si>
    <t xml:space="preserve">Pacific Heights Dental</t>
  </si>
  <si>
    <t xml:space="preserve">PACHGTCADD</t>
  </si>
  <si>
    <t xml:space="preserve">2026-03-27</t>
  </si>
  <si>
    <t xml:space="preserve">Pensacola Perio</t>
  </si>
  <si>
    <t xml:space="preserve">PENSACFLPP</t>
  </si>
  <si>
    <t xml:space="preserve">Family Dental Care of Shelby</t>
  </si>
  <si>
    <t xml:space="preserve">SHELBYNCDD</t>
  </si>
  <si>
    <t xml:space="preserve">Beaumont Family Dentistry - Hamburg</t>
  </si>
  <si>
    <t xml:space="preserve">BEAHAMKYDD</t>
  </si>
  <si>
    <t xml:space="preserve">KY</t>
  </si>
  <si>
    <t xml:space="preserve">2026-02-24</t>
  </si>
  <si>
    <t xml:space="preserve">Dental Health Group - Accident</t>
  </si>
  <si>
    <t xml:space="preserve">DHGACCMDDD</t>
  </si>
  <si>
    <t xml:space="preserve">Modis</t>
  </si>
  <si>
    <t xml:space="preserve">MD</t>
  </si>
  <si>
    <t xml:space="preserve">Lakeshore Dental Care</t>
  </si>
  <si>
    <t xml:space="preserve">LAKEDCFLDD</t>
  </si>
  <si>
    <t xml:space="preserve">Dental Solutions Clinton</t>
  </si>
  <si>
    <t xml:space="preserve">DSC-MS</t>
  </si>
  <si>
    <t xml:space="preserve">Rossville Family Dental</t>
  </si>
  <si>
    <t xml:space="preserve">ROSSFDKSDD</t>
  </si>
  <si>
    <t xml:space="preserve">Lane Periodontics and Implants  - Florence</t>
  </si>
  <si>
    <t xml:space="preserve">LANFLOALPP</t>
  </si>
  <si>
    <t xml:space="preserve">Southern Oak Dental - Conway</t>
  </si>
  <si>
    <t xml:space="preserve">SOAKCOSCDD</t>
  </si>
  <si>
    <t xml:space="preserve">SGA - GDG - Smile Gulf Coast</t>
  </si>
  <si>
    <t xml:space="preserve">SGC-MS</t>
  </si>
  <si>
    <t xml:space="preserve">Rogers Family Dental</t>
  </si>
  <si>
    <t xml:space="preserve">ROGERSTNDD</t>
  </si>
  <si>
    <t xml:space="preserve">Wake Dental Care</t>
  </si>
  <si>
    <t xml:space="preserve">WAKEDCNCDD</t>
  </si>
  <si>
    <t xml:space="preserve">Ways Station Family Dental</t>
  </si>
  <si>
    <t xml:space="preserve">HIGHDTGADD</t>
  </si>
  <si>
    <t xml:space="preserve">Low Country Perio Hilton Head &amp; New River</t>
  </si>
  <si>
    <t xml:space="preserve">LCI-SC</t>
  </si>
  <si>
    <t xml:space="preserve">Jeffery Cox, D.M.D</t>
  </si>
  <si>
    <t xml:space="preserve">JEFCOXGADD</t>
  </si>
  <si>
    <t xml:space="preserve">Eastover Dental</t>
  </si>
  <si>
    <t xml:space="preserve">EDJ-MS</t>
  </si>
  <si>
    <t xml:space="preserve">Dental Health Group - Oakland</t>
  </si>
  <si>
    <t xml:space="preserve">DHGOAKMDDD</t>
  </si>
  <si>
    <t xml:space="preserve">Ridgeview Family Dentistry</t>
  </si>
  <si>
    <t xml:space="preserve">RIDGVWKSDD</t>
  </si>
  <si>
    <t xml:space="preserve">2026-04-02</t>
  </si>
  <si>
    <t xml:space="preserve">SGA - DPSW - Wrens</t>
  </si>
  <si>
    <t xml:space="preserve">MCW-GA</t>
  </si>
  <si>
    <t xml:space="preserve">Dr. Jeffrey Dent &amp; Dr. Brian Mears (Parkway Periodontics)</t>
  </si>
  <si>
    <t xml:space="preserve">JEFDENGAPP</t>
  </si>
  <si>
    <t xml:space="preserve">Gentling Dental Care</t>
  </si>
  <si>
    <t xml:space="preserve">GENTLGMNDD</t>
  </si>
  <si>
    <t xml:space="preserve">Monroe &amp; Monroe Dental</t>
  </si>
  <si>
    <t xml:space="preserve">MONROENCDD</t>
  </si>
  <si>
    <t xml:space="preserve">Dental Group of Magee</t>
  </si>
  <si>
    <t xml:space="preserve">DGM-MS</t>
  </si>
  <si>
    <t xml:space="preserve">Peak Family Dental Care Flagstaff</t>
  </si>
  <si>
    <t xml:space="preserve">PEAKFGAZDD</t>
  </si>
  <si>
    <t xml:space="preserve">2026-06-02</t>
  </si>
  <si>
    <t xml:space="preserve">Little Smiles Pediatric Dentistry</t>
  </si>
  <si>
    <t xml:space="preserve">LTSMILTXDD</t>
  </si>
  <si>
    <t xml:space="preserve">TX</t>
  </si>
  <si>
    <t xml:space="preserve">SGA - Miss Lou - Ferriday</t>
  </si>
  <si>
    <t xml:space="preserve">MLF-LA</t>
  </si>
  <si>
    <t xml:space="preserve">Artistry In Dentistry</t>
  </si>
  <si>
    <t xml:space="preserve">ARTDENAZDD</t>
  </si>
  <si>
    <t xml:space="preserve">Patrick Stuckey DDS</t>
  </si>
  <si>
    <t xml:space="preserve">RUSTONLADD</t>
  </si>
  <si>
    <t xml:space="preserve">Statesboro Family Dental</t>
  </si>
  <si>
    <t xml:space="preserve">MCG</t>
  </si>
  <si>
    <t xml:space="preserve">Peak Family Dental Care Cottonwood</t>
  </si>
  <si>
    <t xml:space="preserve">PEAKCWAZDD</t>
  </si>
  <si>
    <t xml:space="preserve">2026-06-18</t>
  </si>
  <si>
    <t xml:space="preserve">Apache Dental Center</t>
  </si>
  <si>
    <t xml:space="preserve">APACHEAZDD</t>
  </si>
  <si>
    <t xml:space="preserve">SGA - GDG - North Bay</t>
  </si>
  <si>
    <t xml:space="preserve">NBD-AL</t>
  </si>
  <si>
    <t xml:space="preserve">Pine Belt Periodontics, PLLC</t>
  </si>
  <si>
    <t xml:space="preserve">PINEBPMSPP</t>
  </si>
  <si>
    <t xml:space="preserve">SGA - DPSW - LEESBURG /HWY19</t>
  </si>
  <si>
    <t xml:space="preserve">MHL-GA</t>
  </si>
  <si>
    <t xml:space="preserve">Dr. Eric Johnson Family Dentistry</t>
  </si>
  <si>
    <t xml:space="preserve">JHNFAMGADD</t>
  </si>
  <si>
    <t xml:space="preserve">Nelson &amp; Tillmann Dental</t>
  </si>
  <si>
    <t xml:space="preserve">NELTILUTDD</t>
  </si>
  <si>
    <t xml:space="preserve">2026-06-16</t>
  </si>
  <si>
    <t xml:space="preserve">SGA - Miss Lou - Stine</t>
  </si>
  <si>
    <t xml:space="preserve">MLS-MS</t>
  </si>
  <si>
    <t xml:space="preserve">Van Scoyoc Periodontics and Implants</t>
  </si>
  <si>
    <t xml:space="preserve">VANSCONCPP</t>
  </si>
  <si>
    <t xml:space="preserve">Lawrence Dental Center</t>
  </si>
  <si>
    <t xml:space="preserve">LAWRNCKSDD</t>
  </si>
  <si>
    <t xml:space="preserve">2026-05-07</t>
  </si>
  <si>
    <t xml:space="preserve">Troy Family Dental - Gateway Dental Group</t>
  </si>
  <si>
    <t xml:space="preserve">TROYFDILDD</t>
  </si>
  <si>
    <t xml:space="preserve">IL</t>
  </si>
  <si>
    <t xml:space="preserve">Dental Group of Byram</t>
  </si>
  <si>
    <t xml:space="preserve">DGB-MS</t>
  </si>
  <si>
    <t xml:space="preserve">Legacy Implants &amp; Periodontics</t>
  </si>
  <si>
    <t xml:space="preserve">CASOGDUTPP</t>
  </si>
  <si>
    <t xml:space="preserve">SGA - DPSW - Sylvester/Willingham</t>
  </si>
  <si>
    <t xml:space="preserve">MWS-GA</t>
  </si>
  <si>
    <t xml:space="preserve">William W. Clance, DMD</t>
  </si>
  <si>
    <t xml:space="preserve">WWC</t>
  </si>
  <si>
    <t xml:space="preserve">Tallgrass Dental</t>
  </si>
  <si>
    <t xml:space="preserve">TALGRSKSDD</t>
  </si>
  <si>
    <t xml:space="preserve">SGA - GDG - Rene Welch Roberts, DMD, PC</t>
  </si>
  <si>
    <t xml:space="preserve">RRD-GA</t>
  </si>
  <si>
    <t xml:space="preserve">Newark Periodontics &amp; Dental Implant Specialists</t>
  </si>
  <si>
    <t xml:space="preserve">NEWPERODPP</t>
  </si>
  <si>
    <t xml:space="preserve">Premier Dental Wellness</t>
  </si>
  <si>
    <t xml:space="preserve">PMRWELGADD</t>
  </si>
  <si>
    <t xml:space="preserve">Brushy Creek Dental Partners</t>
  </si>
  <si>
    <t xml:space="preserve">DFC-SC</t>
  </si>
  <si>
    <t xml:space="preserve">Dr. Darryl Field DDS (Jacksonville Bch)</t>
  </si>
  <si>
    <t xml:space="preserve">DFP-FL</t>
  </si>
  <si>
    <t xml:space="preserve">Dental Partners - Dawson Road</t>
  </si>
  <si>
    <t xml:space="preserve">MDA-GA</t>
  </si>
  <si>
    <t xml:space="preserve">Richmond Hill Family &amp; Cosmetic Dentistry</t>
  </si>
  <si>
    <t xml:space="preserve">RHF-GA</t>
  </si>
  <si>
    <t xml:space="preserve">Berkeley Dental Center</t>
  </si>
  <si>
    <t xml:space="preserve">BERKDCCADD</t>
  </si>
  <si>
    <t xml:space="preserve">Rochester Dental Clinic</t>
  </si>
  <si>
    <t xml:space="preserve">ROCHDCMNDD</t>
  </si>
  <si>
    <t xml:space="preserve">The Dental Studio</t>
  </si>
  <si>
    <t xml:space="preserve">DENSTDKSDD</t>
  </si>
  <si>
    <t xml:space="preserve">Comfort Dental of Clinton</t>
  </si>
  <si>
    <t xml:space="preserve">COMCNTUTDD</t>
  </si>
  <si>
    <t xml:space="preserve">Total Care Dental</t>
  </si>
  <si>
    <t xml:space="preserve">TOTCARWIDD</t>
  </si>
  <si>
    <t xml:space="preserve">WI</t>
  </si>
  <si>
    <t xml:space="preserve">Jon P. Simmons Dentistry (Jesup)</t>
  </si>
  <si>
    <t xml:space="preserve">MOJ-GA</t>
  </si>
  <si>
    <t xml:space="preserve">White Family Dental Elizabethtown</t>
  </si>
  <si>
    <t xml:space="preserve">WHTELZPADD</t>
  </si>
  <si>
    <t xml:space="preserve">Harris Dental</t>
  </si>
  <si>
    <t xml:space="preserve">HARRDPAZDD</t>
  </si>
  <si>
    <t xml:space="preserve">SGA - Miss Lou - Creekside</t>
  </si>
  <si>
    <t xml:space="preserve">MLC-MS</t>
  </si>
  <si>
    <t xml:space="preserve">Southwest Periodontal &amp; Implant Specialists, LLC</t>
  </si>
  <si>
    <t xml:space="preserve">IMPLEPTXPP</t>
  </si>
  <si>
    <t xml:space="preserve">Hoffman Dental</t>
  </si>
  <si>
    <t xml:space="preserve">HOFMANOHDD</t>
  </si>
  <si>
    <t xml:space="preserve">Beaumont Family Dentistry</t>
  </si>
  <si>
    <t xml:space="preserve">BEABEAKYDD</t>
  </si>
  <si>
    <t xml:space="preserve">2026-02-26</t>
  </si>
  <si>
    <t xml:space="preserve">Allure Dental</t>
  </si>
  <si>
    <t xml:space="preserve">ALLUREINDD</t>
  </si>
  <si>
    <t xml:space="preserve">Dental Group of Greenville</t>
  </si>
  <si>
    <t xml:space="preserve">DGG-MS</t>
  </si>
  <si>
    <t xml:space="preserve">Olympic Dental Walnut Creek</t>
  </si>
  <si>
    <t xml:space="preserve">OLMPICCADD</t>
  </si>
  <si>
    <t xml:space="preserve">Slover Dental</t>
  </si>
  <si>
    <t xml:space="preserve">SDS-MS</t>
  </si>
  <si>
    <t xml:space="preserve">Golden Triangle Periodontal Center</t>
  </si>
  <si>
    <t xml:space="preserve">GTP-MS</t>
  </si>
  <si>
    <t xml:space="preserve">Glennville Family Dentistry</t>
  </si>
  <si>
    <t xml:space="preserve">GFD</t>
  </si>
  <si>
    <t xml:space="preserve">Chattahoochee Valley Dental - Columbus</t>
  </si>
  <si>
    <t xml:space="preserve">CVDCOLGADD</t>
  </si>
  <si>
    <t xml:space="preserve">New Horizons Dental Care</t>
  </si>
  <si>
    <t xml:space="preserve">NEWHRZKSDD</t>
  </si>
  <si>
    <t xml:space="preserve">2026-06-08</t>
  </si>
  <si>
    <t xml:space="preserve">Stoner Periodontic &amp; Implant Specialists - Dublin</t>
  </si>
  <si>
    <t xml:space="preserve">STONDBOHPP</t>
  </si>
  <si>
    <t xml:space="preserve">South Georgia Cosmetic- Hazlehurst</t>
  </si>
  <si>
    <t xml:space="preserve">SCH</t>
  </si>
  <si>
    <t xml:space="preserve">Chatham Dental Care</t>
  </si>
  <si>
    <t xml:space="preserve">BDC</t>
  </si>
  <si>
    <t xml:space="preserve">SGA - DPSW - Sylvester / POPE</t>
  </si>
  <si>
    <t xml:space="preserve">MPS-GA</t>
  </si>
  <si>
    <t xml:space="preserve">Vicksburg 61 North Family Dental</t>
  </si>
  <si>
    <t xml:space="preserve">VFN-MS</t>
  </si>
  <si>
    <t xml:space="preserve">Outshine Family Dental - Covington</t>
  </si>
  <si>
    <t xml:space="preserve">ODC-LA</t>
  </si>
  <si>
    <t xml:space="preserve">Dakota Dental and Wellness Center</t>
  </si>
  <si>
    <t xml:space="preserve">DAKWELMNDD</t>
  </si>
  <si>
    <t xml:space="preserve">Jacksonville Dental Specialists</t>
  </si>
  <si>
    <t xml:space="preserve">JAXDSPFLPP</t>
  </si>
  <si>
    <t xml:space="preserve">SGA - DPSW - LEESBURG/OAK</t>
  </si>
  <si>
    <t xml:space="preserve">MOL-GA</t>
  </si>
  <si>
    <t xml:space="preserve">Valdosta Dental Associates - Oak St</t>
  </si>
  <si>
    <t xml:space="preserve">VDO</t>
  </si>
  <si>
    <t xml:space="preserve">Valdosta Dental Associates - Cranford</t>
  </si>
  <si>
    <t xml:space="preserve">VDC</t>
  </si>
  <si>
    <t xml:space="preserve">Diablo Periodontics</t>
  </si>
  <si>
    <t xml:space="preserve">DIABLOCAPP</t>
  </si>
  <si>
    <t xml:space="preserve">Peak Family Dental Care Sedona</t>
  </si>
  <si>
    <t xml:space="preserve">PEAKSDAZDD</t>
  </si>
  <si>
    <t xml:space="preserve">2026-06-01</t>
  </si>
  <si>
    <t xml:space="preserve">Pryor Family Dentistry</t>
  </si>
  <si>
    <t xml:space="preserve">PRYRFDTNDD</t>
  </si>
  <si>
    <t xml:space="preserve">Rock Hotel Dental</t>
  </si>
  <si>
    <t xml:space="preserve">RCKHTLUTDD</t>
  </si>
  <si>
    <t xml:space="preserve">Joel D. Fuller, D.M.D.</t>
  </si>
  <si>
    <t xml:space="preserve">FULLERGADD</t>
  </si>
  <si>
    <t xml:space="preserve">Brentwood Dental and TMD</t>
  </si>
  <si>
    <t xml:space="preserve">BRTWODTNDD</t>
  </si>
  <si>
    <t xml:space="preserve">Beaumont Family Dentistry - Leestown</t>
  </si>
  <si>
    <t xml:space="preserve">BEALEEKYDD</t>
  </si>
  <si>
    <t xml:space="preserve">2026-02-18</t>
  </si>
  <si>
    <t xml:space="preserve">Dr. Marshall L Wallace, DMD</t>
  </si>
  <si>
    <t xml:space="preserve">WALLACSCPP</t>
  </si>
  <si>
    <t xml:space="preserve">Smile Center of Orlando</t>
  </si>
  <si>
    <t xml:space="preserve">SCO-FL</t>
  </si>
  <si>
    <t xml:space="preserve">Gage Dental Group</t>
  </si>
  <si>
    <t xml:space="preserve">GAGEDGKSDD</t>
  </si>
  <si>
    <t xml:space="preserve">Matthew J. Cavendish</t>
  </si>
  <si>
    <t xml:space="preserve">CAVDSHAZDD</t>
  </si>
  <si>
    <t xml:space="preserve">Portage Northern Dental</t>
  </si>
  <si>
    <t xml:space="preserve">PORTNDMIDD</t>
  </si>
  <si>
    <t xml:space="preserve">South GA Dentistry Douglas</t>
  </si>
  <si>
    <t xml:space="preserve">SCD</t>
  </si>
  <si>
    <t xml:space="preserve">Midtown Dental Studio</t>
  </si>
  <si>
    <t xml:space="preserve">MDS-AL</t>
  </si>
  <si>
    <t xml:space="preserve">Jonesville Family Dentistry</t>
  </si>
  <si>
    <t xml:space="preserve">JNSVILFLDD</t>
  </si>
  <si>
    <t xml:space="preserve">Dental Partners of Cordele</t>
  </si>
  <si>
    <t xml:space="preserve">DPCORDGADD</t>
  </si>
  <si>
    <t xml:space="preserve">Michael C. Toms, DDS, MS</t>
  </si>
  <si>
    <t xml:space="preserve">CINCINOHPP</t>
  </si>
  <si>
    <t xml:space="preserve">Stoner Periodontic &amp; Implant Specialists - Upper Arlington</t>
  </si>
  <si>
    <t xml:space="preserve">STONUAOHPP</t>
  </si>
  <si>
    <t xml:space="preserve">SGA - DPSW - FITZGERALD</t>
  </si>
  <si>
    <t xml:space="preserve">MPF-GA</t>
  </si>
  <si>
    <t xml:space="preserve">Vicksburg Family Dental</t>
  </si>
  <si>
    <t xml:space="preserve">VFD-MS</t>
  </si>
  <si>
    <t xml:space="preserve">Heritage Dental Associates</t>
  </si>
  <si>
    <t xml:space="preserve">HERITGUTDD</t>
  </si>
  <si>
    <t xml:space="preserve">2026-04-20</t>
  </si>
  <si>
    <t xml:space="preserve">Clay Center Family Dental Care</t>
  </si>
  <si>
    <t xml:space="preserve">CLAYFDKSDD</t>
  </si>
  <si>
    <t xml:space="preserve">Periodontal Associates of Memphis</t>
  </si>
  <si>
    <t xml:space="preserve">PMEMPSTNPP</t>
  </si>
  <si>
    <t xml:space="preserve">East Columbus Periodontic &amp; Implant Dentistry</t>
  </si>
  <si>
    <t xml:space="preserve">STONCBOHPP</t>
  </si>
  <si>
    <t xml:space="preserve">Peach Family Dental Group</t>
  </si>
  <si>
    <t xml:space="preserve">PCHFDGGADD</t>
  </si>
  <si>
    <t xml:space="preserve">Oquirrh Mountain Dental</t>
  </si>
  <si>
    <t xml:space="preserve">OQURMDUTDD</t>
  </si>
  <si>
    <t xml:space="preserve">2026-06-19</t>
  </si>
  <si>
    <t xml:space="preserve">Towne Lake Dental Group</t>
  </si>
  <si>
    <t xml:space="preserve">TLD</t>
  </si>
  <si>
    <t xml:space="preserve">Wellsville Family Dental</t>
  </si>
  <si>
    <t xml:space="preserve">WELSVLKSDD</t>
  </si>
  <si>
    <t xml:space="preserve">Claxton Family Dentistry</t>
  </si>
  <si>
    <t xml:space="preserve">CFD</t>
  </si>
  <si>
    <t xml:space="preserve">Wagner Dental</t>
  </si>
  <si>
    <t xml:space="preserve">WAGNERNVDD</t>
  </si>
  <si>
    <t xml:space="preserve">NV</t>
  </si>
  <si>
    <t xml:space="preserve">SGA - DPSW - Stonewall</t>
  </si>
  <si>
    <t xml:space="preserve">MCL-GA</t>
  </si>
  <si>
    <t xml:space="preserve">Outshine Family Dental - Hammond</t>
  </si>
  <si>
    <t xml:space="preserve">ODH-LA</t>
  </si>
  <si>
    <t xml:space="preserve">Riverside Dental: Michael D. Spencer DDS</t>
  </si>
  <si>
    <t xml:space="preserve">RSD-FL</t>
  </si>
  <si>
    <t xml:space="preserve">Southern Oak Dental - Bluffton</t>
  </si>
  <si>
    <t xml:space="preserve">SOAKBLSCDD</t>
  </si>
  <si>
    <t xml:space="preserve">Anderson Dental Partners</t>
  </si>
  <si>
    <t xml:space="preserve">XFD-SC</t>
  </si>
  <si>
    <t xml:space="preserve">LAWRENCE L RESSLER DMD PA NKA Ressler Dental</t>
  </si>
  <si>
    <t xml:space="preserve">RESSLRFLPP</t>
  </si>
  <si>
    <t xml:space="preserve">Westport Dental Family Dentistry</t>
  </si>
  <si>
    <t xml:space="preserve">WSTPRTKSDD</t>
  </si>
  <si>
    <t xml:space="preserve">Dental Center of North Augusta</t>
  </si>
  <si>
    <t xml:space="preserve">DCNAUGSCDD</t>
  </si>
  <si>
    <t xml:space="preserve">Bright Smiles Dental</t>
  </si>
  <si>
    <t xml:space="preserve">BRITSMVADD</t>
  </si>
  <si>
    <t xml:space="preserve">Bella Vita Dental Hillcrest</t>
  </si>
  <si>
    <t xml:space="preserve">BELVTACADD</t>
  </si>
  <si>
    <t xml:space="preserve">2026-04-10</t>
  </si>
  <si>
    <t xml:space="preserve">Rome Dental Partners</t>
  </si>
  <si>
    <t xml:space="preserve">RLM</t>
  </si>
  <si>
    <t xml:space="preserve">Cassity Implants and Periodontics</t>
  </si>
  <si>
    <t xml:space="preserve">CASKAYUTPP</t>
  </si>
  <si>
    <t xml:space="preserve">Community Shores Dental</t>
  </si>
  <si>
    <t xml:space="preserve">COMMSDMIDD</t>
  </si>
  <si>
    <t xml:space="preserve">Wyoming Dental</t>
  </si>
  <si>
    <t xml:space="preserve">WYOMNGMIDD</t>
  </si>
  <si>
    <t xml:space="preserve">Gautier Family Dental</t>
  </si>
  <si>
    <t xml:space="preserve">GDC-MS</t>
  </si>
  <si>
    <t xml:space="preserve">SGA - DPSW - VIENNA</t>
  </si>
  <si>
    <t xml:space="preserve">MUV-GA</t>
  </si>
  <si>
    <t xml:space="preserve">Main Street Family Dental of Lexington</t>
  </si>
  <si>
    <t xml:space="preserve">PALMCDSCDD</t>
  </si>
  <si>
    <t xml:space="preserve">Prairie Rock Dental</t>
  </si>
  <si>
    <t xml:space="preserve">PRROCKKSDD</t>
  </si>
  <si>
    <t xml:space="preserve">2026-03-26</t>
  </si>
  <si>
    <t xml:space="preserve">SGA - Reidsville Family Dentistry</t>
  </si>
  <si>
    <t xml:space="preserve">RFD</t>
  </si>
  <si>
    <t xml:space="preserve">SGA - DPSW - Milledgville</t>
  </si>
  <si>
    <t xml:space="preserve">MTM-GA</t>
  </si>
  <si>
    <t xml:space="preserve">SGA - DPSW - Americus</t>
  </si>
  <si>
    <t xml:space="preserve">MMA-GA</t>
  </si>
  <si>
    <t xml:space="preserve">Implant and Laser Periodontal Surgery Center</t>
  </si>
  <si>
    <t xml:space="preserve">IMPLLCTXPP</t>
  </si>
  <si>
    <t xml:space="preserve">NM</t>
  </si>
  <si>
    <t xml:space="preserve">McVea Dental Center</t>
  </si>
  <si>
    <t xml:space="preserve">MVD-LA</t>
  </si>
  <si>
    <t xml:space="preserve">Stoner Periodontic &amp; Implant Specialists - New Albany</t>
  </si>
  <si>
    <t xml:space="preserve">STONNAOHPP</t>
  </si>
  <si>
    <t xml:space="preserve">Northern Nevada Family Dental</t>
  </si>
  <si>
    <t xml:space="preserve">NNEVDANVDD</t>
  </si>
  <si>
    <t xml:space="preserve">SGA - GDG - Heritage</t>
  </si>
  <si>
    <t xml:space="preserve">HFD-MS</t>
  </si>
  <si>
    <t xml:space="preserve">North River Periodontics &amp; Implants - Hixson</t>
  </si>
  <si>
    <t xml:space="preserve">NRPERHTNPP</t>
  </si>
  <si>
    <t xml:space="preserve">Dental Center of Florence</t>
  </si>
  <si>
    <t xml:space="preserve">DCFLRCKYDD</t>
  </si>
  <si>
    <t xml:space="preserve">2026-04-29</t>
  </si>
  <si>
    <t xml:space="preserve">SGA - GDG - Ellisville</t>
  </si>
  <si>
    <t xml:space="preserve">DGE-MS</t>
  </si>
  <si>
    <t xml:space="preserve">Dental Partners of North Georgia</t>
  </si>
  <si>
    <t xml:space="preserve">DPNGEOGADD</t>
  </si>
  <si>
    <t xml:space="preserve">SGA - Spinnaker Hinesville</t>
  </si>
  <si>
    <t xml:space="preserve">SPH</t>
  </si>
  <si>
    <t xml:space="preserve">Lexington Family Dental</t>
  </si>
  <si>
    <t xml:space="preserve">LFD-MS</t>
  </si>
  <si>
    <t xml:space="preserve">Beachview Family Dental</t>
  </si>
  <si>
    <t xml:space="preserve">BFD-MS</t>
  </si>
  <si>
    <t xml:space="preserve">Tempe Smiles</t>
  </si>
  <si>
    <t xml:space="preserve">TEMPSMAZDD</t>
  </si>
  <si>
    <t xml:space="preserve">Van Scoyoc Periodontics &amp; Implants - Sanford</t>
  </si>
  <si>
    <t xml:space="preserve">VANSNDNCPP</t>
  </si>
  <si>
    <t xml:space="preserve">North River Periodontics &amp; Implants - Cleveland</t>
  </si>
  <si>
    <t xml:space="preserve">NRPERCTNPP</t>
  </si>
  <si>
    <t xml:space="preserve">Designing Smiles San Francisco</t>
  </si>
  <si>
    <t xml:space="preserve">RECDESCADD</t>
  </si>
  <si>
    <t xml:space="preserve">Undeclared</t>
  </si>
  <si>
    <t xml:space="preserve">Excluded from ranking (zero/missing base)</t>
  </si>
  <si>
    <t xml:space="preserve">Emporia Family Dental Care</t>
  </si>
  <si>
    <t xml:space="preserve">EMPFDCKSDD</t>
  </si>
  <si>
    <t xml:space="preserve">Fording Island Dental</t>
  </si>
  <si>
    <t xml:space="preserve">FORDINSCDD</t>
  </si>
  <si>
    <t xml:space="preserve">New in Q2 2026 — no prior-year data</t>
  </si>
  <si>
    <t xml:space="preserve">Hurt Family Dentistry</t>
  </si>
  <si>
    <t xml:space="preserve">HURTFMGADD</t>
  </si>
  <si>
    <t xml:space="preserve">Park Place Dental San Mateo</t>
  </si>
  <si>
    <t xml:space="preserve">PRKPLCCADD</t>
  </si>
  <si>
    <t xml:space="preserve">Perio of Memphis Collierville</t>
  </si>
  <si>
    <t xml:space="preserve">PMEMCOTNPP</t>
  </si>
  <si>
    <t xml:space="preserve">Periodontal Associates of Jackson</t>
  </si>
  <si>
    <t xml:space="preserve">PAJ-MS</t>
  </si>
  <si>
    <t xml:space="preserve">No Q2 2026 data</t>
  </si>
  <si>
    <t xml:space="preserve">Taylorsville Family Dental</t>
  </si>
  <si>
    <t xml:space="preserve">TFD-MS</t>
  </si>
  <si>
    <t xml:space="preserve">Waverly Smiles</t>
  </si>
  <si>
    <t xml:space="preserve">BAKDENTNDD</t>
  </si>
  <si>
    <t xml:space="preserve">Location</t>
  </si>
  <si>
    <t xml:space="preserve">Marketing Focus — Top 20 General Practices (ROD Working List)</t>
  </si>
  <si>
    <t xml:space="preserve">Methodology: composite focus score — 35% annualized Q2 production-decline opportunity ($; &gt;50% drops discounted 75% as likely structural), 20% NP YoY decline, 25% audit fixability (website+GBP headroom, rollup 2026-07-07), 5% each: Hygiene Re-Appointment %, NP Case Acceptance %, NP Call Conversion, Missed Call % (components normalized 0-100 across the 36-practice General declining pool; practices without PeerLogic call data scored at pool median). Eligibility: General (Marketing Category), Open, Q2 production declining YoY. Purpose: working list of 20 for ROD review — narrow to 10.</t>
  </si>
  <si>
    <t xml:space="preserve">Focus Rank</t>
  </si>
  <si>
    <t xml:space="preserve">PGP</t>
  </si>
  <si>
    <t xml:space="preserve">ROD</t>
  </si>
  <si>
    <t xml:space="preserve">Ann. Opportunity ($)</t>
  </si>
  <si>
    <t xml:space="preserve">Website Score</t>
  </si>
  <si>
    <t xml:space="preserve">GBP Score</t>
  </si>
  <si>
    <t xml:space="preserve">Focus Score</t>
  </si>
  <si>
    <t xml:space="preserve">Americus (Dental Partners Americus)</t>
  </si>
  <si>
    <t xml:space="preserve">Jenn Freemyer</t>
  </si>
  <si>
    <t xml:space="preserve">Catrina Boone</t>
  </si>
  <si>
    <t xml:space="preserve">Spinnaker Hinesville (Spinnaker Dental) - Liberty Family Dental</t>
  </si>
  <si>
    <t xml:space="preserve">Jarod Howlett</t>
  </si>
  <si>
    <t xml:space="preserve">Gage Center Dental Group</t>
  </si>
  <si>
    <t xml:space="preserve">Kassie DeCorte</t>
  </si>
  <si>
    <t xml:space="preserve">Chattahoochee Valley Dental Columbus</t>
  </si>
  <si>
    <t xml:space="preserve">Kelly Caldwell</t>
  </si>
  <si>
    <t xml:space="preserve">Parks Pace</t>
  </si>
  <si>
    <t xml:space="preserve">Jeri Amato</t>
  </si>
  <si>
    <t xml:space="preserve">Kim Miller</t>
  </si>
  <si>
    <t xml:space="preserve">Eric Johnson Family Dentistry</t>
  </si>
  <si>
    <t xml:space="preserve">Hutchinson Family Dental - Mainstreet Family Dental</t>
  </si>
  <si>
    <t xml:space="preserve">Carlton (Dental Partners Leesburg/Mossy Oak)</t>
  </si>
  <si>
    <t xml:space="preserve">Leah Grevious</t>
  </si>
  <si>
    <t xml:space="preserve">Bright Smiles - Chesterfield</t>
  </si>
  <si>
    <t xml:space="preserve">Kristen Millican</t>
  </si>
  <si>
    <t xml:space="preserve">Lanthea Mangum</t>
  </si>
  <si>
    <t xml:space="preserve">Libby Knopp</t>
  </si>
  <si>
    <t xml:space="preserve">Bella Vita Dental</t>
  </si>
  <si>
    <t xml:space="preserve">Tim Gurske</t>
  </si>
  <si>
    <t xml:space="preserve">Brentwood Dental &amp; TMD</t>
  </si>
  <si>
    <t xml:space="preserve">PGP load on this list: Jenn Freemyer 11 · Kelly Caldwell 9</t>
  </si>
  <si>
    <t xml:space="preserve">Working list of 20 for ROD review — narrow to 10. General track: Jenn Freemyer + Kelly Caldwell. Advanced Care runs as a separate track under Dakota Milner (4 AC practices removed from this list: Dental Center of Florence, Dakota Dental, Wagner Dental, Allure Dental). Structural exclusions: Van Scoyoc Sanford (walled 240 Davis St), North River Cleveland, Tempe Smiles (provider attrition). Sources: Dental Intel Q2 exports 2026-07-07 · Growth Readiness rollup 2026-07-07 · Gates file (PeerLogic call metrics) · PGP_Assignment_Recommendation_2026-06-24.xlsx (Phase 1 Assignments).</t>
  </si>
  <si>
    <t xml:space="preserve">Marketing Focus by Spend — locations averaging &gt;$2,000/month in promotional spend</t>
  </si>
  <si>
    <t xml:space="preserve">Includes all marketing categories (Advanced Care, Specialty, General — crosswalk Marketing Category). Promo spend as booked, Jan–May 2026 (SGA East bank-reported exports + Gen4 TTM workbook). Gen4 multi-location groups appear once as a combined group budget on the primary location. Threshold: YTD ÷ 5 months &gt; $2,000.</t>
  </si>
  <si>
    <t xml:space="preserve">Marketing Category</t>
  </si>
  <si>
    <t xml:space="preserve">Jan 2026</t>
  </si>
  <si>
    <t xml:space="preserve">Feb 2026</t>
  </si>
  <si>
    <t xml:space="preserve">Mar 2026</t>
  </si>
  <si>
    <t xml:space="preserve">Apr 2026</t>
  </si>
  <si>
    <t xml:space="preserve">May 2026</t>
  </si>
  <si>
    <t xml:space="preserve">YTD Spend</t>
  </si>
  <si>
    <t xml:space="preserve">Avg / Month</t>
  </si>
  <si>
    <t xml:space="preserve">Riverside - Jacksonville</t>
  </si>
  <si>
    <t xml:space="preserve">Advanced Care</t>
  </si>
  <si>
    <t xml:space="preserve">Ressler - Del Ray Beach</t>
  </si>
  <si>
    <t xml:space="preserve">Smile South Holland</t>
  </si>
  <si>
    <t xml:space="preserve">General</t>
  </si>
  <si>
    <t xml:space="preserve">Combined budget for Gen4 group "Smile One"</t>
  </si>
  <si>
    <t xml:space="preserve">Peninsula Center of Cosmetic Dentistry - Los Altos</t>
  </si>
  <si>
    <t xml:space="preserve">Combined budget for Gen4 group "Bay Area"</t>
  </si>
  <si>
    <t xml:space="preserve">Combined budget for Gen4 group "New Horizons"</t>
  </si>
  <si>
    <t xml:space="preserve">Dakota Dental &amp; Wellness Center</t>
  </si>
  <si>
    <t xml:space="preserve">Combined budget for Gen4 group "Dakota"</t>
  </si>
  <si>
    <t xml:space="preserve">Dr. Bill Dorfman DDS</t>
  </si>
  <si>
    <t xml:space="preserve">Combined budget for Gen4 group "Century City"</t>
  </si>
  <si>
    <t xml:space="preserve">Peak Family Dental Care - Flagstaff</t>
  </si>
  <si>
    <t xml:space="preserve">Combined budget for Gen4 group "Peak"</t>
  </si>
  <si>
    <t xml:space="preserve">Combined budget for Gen4 group "Allure"</t>
  </si>
  <si>
    <t xml:space="preserve">Pony Express - Saratoga Springs</t>
  </si>
  <si>
    <t xml:space="preserve">Combined budget for Gen4 group "Pony"</t>
  </si>
  <si>
    <t xml:space="preserve">Combined budget for Gen4 group "Wagner"</t>
  </si>
  <si>
    <t xml:space="preserve">Cassity &amp; Legacy Implants and Periodontics - Ogden</t>
  </si>
  <si>
    <t xml:space="preserve">Specialty</t>
  </si>
  <si>
    <t xml:space="preserve">Combined budget for Gen4 group "Cassity"</t>
  </si>
  <si>
    <t xml:space="preserve">Combined budget for Gen4 group "Wells"</t>
  </si>
  <si>
    <t xml:space="preserve">Combined budget for Gen4 group "Harris"</t>
  </si>
  <si>
    <t xml:space="preserve">Beaumont Family Dentistry - Beaumont</t>
  </si>
  <si>
    <t xml:space="preserve">Combined budget for Gen4 group "Beaumont"</t>
  </si>
  <si>
    <t xml:space="preserve">Combined budget for Gen4 group "Stoner"</t>
  </si>
  <si>
    <t xml:space="preserve">Artistry in Dentistry</t>
  </si>
  <si>
    <t xml:space="preserve">Combined budget for Gen4 group "Sullivan"</t>
  </si>
  <si>
    <t xml:space="preserve">Fording Island - Okatie</t>
  </si>
  <si>
    <t xml:space="preserve">Perio - Memphis</t>
  </si>
  <si>
    <t xml:space="preserve">Combined budget for Gen4 group "Gentling"</t>
  </si>
  <si>
    <t xml:space="preserve">Implant &amp; Laser Periodontal Surgery Center - El Paso</t>
  </si>
  <si>
    <t xml:space="preserve">Combined budget for Gen4 group "Feuille"</t>
  </si>
  <si>
    <t xml:space="preserve">Combined budget for Gen4 group "Biltmore"</t>
  </si>
  <si>
    <t xml:space="preserve">White Family Dental - Elizabethtown</t>
  </si>
  <si>
    <t xml:space="preserve">Combined budget for Gen4 group "White Family"</t>
  </si>
  <si>
    <t xml:space="preserve">Savannah Family Dentistry</t>
  </si>
  <si>
    <t xml:space="preserve">Van Scoyoc - Southern Pines</t>
  </si>
  <si>
    <t xml:space="preserve">Lake Shore - Saint Cloud</t>
  </si>
  <si>
    <t xml:space="preserve">Batten</t>
  </si>
  <si>
    <t xml:space="preserve">Brentwood</t>
  </si>
  <si>
    <t xml:space="preserve">Nova Institute</t>
  </si>
  <si>
    <t xml:space="preserve">Combined budget for Gen4 group "Nova"</t>
  </si>
  <si>
    <t xml:space="preserve">Bell Dental - Lake Jackson</t>
  </si>
  <si>
    <t xml:space="preserve">Elite - Gallatin</t>
  </si>
  <si>
    <t xml:space="preserve">Smile Center Orlando</t>
  </si>
  <si>
    <t xml:space="preserve">Southern Oak Dental - Simpsonville</t>
  </si>
  <si>
    <t xml:space="preserve">Combined budget for Gen4 group "Evangelista"</t>
  </si>
  <si>
    <t xml:space="preserve">Moskowitz - Concord</t>
  </si>
  <si>
    <t xml:space="preserve">Combined budget for Gen4 group "Little Smiles"</t>
  </si>
  <si>
    <t xml:space="preserve">Mathew J. Cavendish, DDS, PLLC Family &amp; Cosmetic Dentist</t>
  </si>
  <si>
    <t xml:space="preserve">Combined budget for Gen4 group "Cavendish"</t>
  </si>
  <si>
    <t xml:space="preserve">Southern Oak Dental Greenville</t>
  </si>
  <si>
    <t xml:space="preserve">Sharp Smiles - St. Marys</t>
  </si>
  <si>
    <t xml:space="preserve">Northeast Texas Periodontal Specialist - Rockwall</t>
  </si>
  <si>
    <t xml:space="preserve">Combined budget for Gen4 group "NE Texas"</t>
  </si>
  <si>
    <t xml:space="preserve">Stuckey General Dentistry</t>
  </si>
  <si>
    <t xml:space="preserve">Smile Patrol</t>
  </si>
  <si>
    <t xml:space="preserve">Combined budget for Gen4 group "Smile Patrol"</t>
  </si>
  <si>
    <t xml:space="preserve">Combined budget for Gen4 group "Heritage"</t>
  </si>
  <si>
    <t xml:space="preserve">Combined budget for Gen4 group "Accelerate"</t>
  </si>
  <si>
    <t xml:space="preserve">Pryor - Lebanon</t>
  </si>
  <si>
    <t xml:space="preserve">Mandeville Dental Care</t>
  </si>
  <si>
    <t xml:space="preserve">Highsmith - Richmond Hill</t>
  </si>
  <si>
    <t xml:space="preserve">Hwy19</t>
  </si>
  <si>
    <t xml:space="preserve">Muller Family Dentistry</t>
  </si>
  <si>
    <t xml:space="preserve">Woodyard Periodontics</t>
  </si>
  <si>
    <t xml:space="preserve">Combined budget for Gen4 group "Woodyard"</t>
  </si>
  <si>
    <t xml:space="preserve">Nelson &amp; Tillmann Dentistry</t>
  </si>
  <si>
    <t xml:space="preserve">Combined budget for Gen4 group "Wasatch"</t>
  </si>
  <si>
    <t xml:space="preserve">Chattahoochee - Columbus</t>
  </si>
  <si>
    <t xml:space="preserve">Combined budget for Gen4 group "DCOF"</t>
  </si>
  <si>
    <t xml:space="preserve">Combined budget for Gen4 group "Hoffman"</t>
  </si>
  <si>
    <t xml:space="preserve">McGibony</t>
  </si>
  <si>
    <t xml:space="preserve">Effingham Smiles</t>
  </si>
  <si>
    <t xml:space="preserve">North River Perio - Hixon</t>
  </si>
  <si>
    <t xml:space="preserve">Bright Dental - Matthews</t>
  </si>
  <si>
    <t xml:space="preserve">Schramm - Charlotte</t>
  </si>
  <si>
    <t xml:space="preserve">Advanced Dental Center - Summerville</t>
  </si>
  <si>
    <t xml:space="preserve">Michael C. Toms Implant Dentistry &amp; Periodontics</t>
  </si>
  <si>
    <t xml:space="preserve">Combined budget for Gen4 group "Toms Perio"</t>
  </si>
  <si>
    <t xml:space="preserve">Monroe - Pinehurst</t>
  </si>
  <si>
    <t xml:space="preserve">Chattahoochee - West Point</t>
  </si>
  <si>
    <t xml:space="preserve">Columbus Perio - Columbus</t>
  </si>
  <si>
    <t xml:space="preserve">Main St Family Dental - Lexington</t>
  </si>
  <si>
    <t xml:space="preserve">Monterey Coast Periodontics &amp; Implant Dentistry - Salinas</t>
  </si>
  <si>
    <t xml:space="preserve">Combined budget for Gen4 group "Monterey Coast"</t>
  </si>
  <si>
    <t xml:space="preserve">Combined budget for Gen4 group "Sun West"</t>
  </si>
  <si>
    <t xml:space="preserve">Thomaston</t>
  </si>
  <si>
    <t xml:space="preserve">Tsai Periodontics and Dental Implants - Walnut Creek</t>
  </si>
  <si>
    <t xml:space="preserve">Combined budget for Gen4 group "Tsai"</t>
  </si>
  <si>
    <t xml:space="preserve">Focus Detail — Operational Metrics (same order as Marketing Focus)</t>
  </si>
  <si>
    <t xml:space="preserve">Q2 2025 vs Q2 2026 from Dental Intel all-metrics exports (2026-07-07). Call metrics from the gates file (PeerLogic); 'n/a' = not on PeerLogic Analytics — scored at pool median in the focus score. Context columns (No-Show %, NP Hygiene Re-Appt %, Unscheduled Opportunity $) are informational, not scored.</t>
  </si>
  <si>
    <t xml:space="preserve">Red rows = August 2026 Approved Marketing Focus list (13 locations). Rows ranked '—' were not in the scored Top 20 and are appended from the Aug 2026 Approved tab; Belfast is new — no Q2 data.</t>
  </si>
  <si>
    <t xml:space="preserve">Hyg Re-Appt % Q2 25</t>
  </si>
  <si>
    <t xml:space="preserve">Hyg Re-Appt % Q2 26</t>
  </si>
  <si>
    <t xml:space="preserve">Δ</t>
  </si>
  <si>
    <t xml:space="preserve">NP Acceptance % Q2 25</t>
  </si>
  <si>
    <t xml:space="preserve">NP Acceptance % Q2 26</t>
  </si>
  <si>
    <t xml:space="preserve">NP Call Conv %</t>
  </si>
  <si>
    <t xml:space="preserve">Missed Call %</t>
  </si>
  <si>
    <t xml:space="preserve">No-Show % Q2 25</t>
  </si>
  <si>
    <t xml:space="preserve">No-Show % Q2 26</t>
  </si>
  <si>
    <t xml:space="preserve">NP Hyg Re-Appt % Q2 25</t>
  </si>
  <si>
    <t xml:space="preserve">NP Hyg Re-Appt % Q2 26</t>
  </si>
  <si>
    <t xml:space="preserve">Unscheduled Opp $ (Q2 26)</t>
  </si>
  <si>
    <t xml:space="preserve">n/a</t>
  </si>
  <si>
    <t xml:space="preserve">Main Street Family Dental of Lexington (fka Hutchinson Family Dental)</t>
  </si>
  <si>
    <t xml:space="preserve">—</t>
  </si>
  <si>
    <t xml:space="preserve">Belfast Family Dental</t>
  </si>
  <si>
    <t xml:space="preserve">YoY — Locations with DI online-scheduling data in both quarters (20)</t>
  </si>
  <si>
    <t xml:space="preserve">NP via Online Q2 25</t>
  </si>
  <si>
    <t xml:space="preserve">NP via Online Q2 26</t>
  </si>
  <si>
    <t xml:space="preserve">Interpretation</t>
  </si>
  <si>
    <t xml:space="preserve">Went Dark — reported in Q2 2025, nothing in Q2 2026 (2)</t>
  </si>
  <si>
    <t xml:space="preserve">Reported 2025, no 2026 data — Neurality Active; DI scheduler likely retired</t>
  </si>
  <si>
    <t xml:space="preserve">Newly Reporting — DI online-scheduling data in Q2 2026 only (23)</t>
  </si>
  <si>
    <t xml:space="preserve">New DI online-scheduling data in 2026 — no prior-year baseline</t>
  </si>
  <si>
    <t xml:space="preserve">FY 2025 Production ($)</t>
  </si>
  <si>
    <t xml:space="preserve">YTD 2026 Production ($, thru Jul 6)</t>
  </si>
  <si>
    <t xml:space="preserve">YTD 2026 as % of FY 2025</t>
  </si>
  <si>
    <t xml:space="preserve">FY 2025 Online Sched</t>
  </si>
  <si>
    <t xml:space="preserve">YTD 2026 Online Sched</t>
  </si>
  <si>
    <t xml:space="preserve">Note: 2026 YTD covers Jan 1 – Jul 6 (~51% of the year). ~51% of FY 2025 = on pace; well below = slowing.</t>
  </si>
  <si>
    <t xml:space="preserve">BELFSTGADD</t>
  </si>
  <si>
    <t xml:space="preserve">New practice (former Highsmith/Ways Station address) — no Q2 2026 data; not in Crosswalk as of 2026-07-18</t>
  </si>
  <si>
    <t xml:space="preserve">⚠ Neurality LIVE since 2026-04-23 (per Crosswalk 2026-07-18); scheduler not live</t>
  </si>
  <si>
    <t xml:space="preserve">Neurality NOT live (per Crosswalk 2026-07-18)</t>
  </si>
  <si>
    <t xml:space="preserve">⚠ Neurality LIVE since 2026-04-20 + SCHEDULER LIVE (per Crosswalk 2026-07-18)</t>
  </si>
  <si>
    <t xml:space="preserve">Liberty Family Dental</t>
  </si>
  <si>
    <t xml:space="preserve">Rebranded from Spinnaker Hinesville (2026-07). ⚠ Neurality LIVE (per Crosswalk 2026-07-18); scheduler not live</t>
  </si>
  <si>
    <t xml:space="preserve">⚠ Neurality LIVE (per Crosswalk 2026-07-18); scheduler not live</t>
  </si>
  <si>
    <t xml:space="preserve">⚠ Neurality LIVE since 2026-05-07 (per Crosswalk 2026-07-18); scheduler not live</t>
  </si>
  <si>
    <t xml:space="preserve">2026-07-08</t>
  </si>
  <si>
    <t xml:space="preserve">⚠ Neurality LIVE since 2026-07-08 (per Crosswalk 2026-07-18)</t>
  </si>
  <si>
    <t xml:space="preserve">⚠ Neurality LIVE + SCHEDULER LIVE (per Crosswalk 2026-07-18)</t>
  </si>
</sst>
</file>

<file path=xl/styles.xml><?xml version="1.0" encoding="utf-8"?>
<styleSheet xmlns="http://schemas.openxmlformats.org/spreadsheetml/2006/main">
  <numFmts count="6">
    <numFmt numFmtId="164" formatCode="General"/>
    <numFmt numFmtId="165" formatCode="0%"/>
    <numFmt numFmtId="166" formatCode="\$#,##0;&quot;($&quot;#,##0\);\-"/>
    <numFmt numFmtId="167" formatCode="0.0%;\(0.0%\);\-"/>
    <numFmt numFmtId="168" formatCode="#,##0;\(#,##0\);\-"/>
    <numFmt numFmtId="169" formatCode="0.0"/>
  </numFmts>
  <fonts count="24">
    <font>
      <sz val="11"/>
      <color theme="1"/>
      <name val="Calibri"/>
      <family val="2"/>
      <charset val="1"/>
    </font>
    <font>
      <sz val="10"/>
      <name val="Arial"/>
      <family val="0"/>
    </font>
    <font>
      <sz val="10"/>
      <name val="Arial"/>
      <family val="0"/>
    </font>
    <font>
      <sz val="10"/>
      <name val="Arial"/>
      <family val="0"/>
    </font>
    <font>
      <b val="true"/>
      <sz val="22"/>
      <color rgb="FF0070B8"/>
      <name val="Arial"/>
      <family val="2"/>
      <charset val="1"/>
    </font>
    <font>
      <sz val="11"/>
      <color rgb="FF555555"/>
      <name val="Arial"/>
      <family val="2"/>
      <charset val="1"/>
    </font>
    <font>
      <i val="true"/>
      <sz val="9"/>
      <color rgb="FF777777"/>
      <name val="Arial"/>
      <family val="2"/>
      <charset val="1"/>
    </font>
    <font>
      <b val="true"/>
      <sz val="11"/>
      <name val="Arial"/>
      <family val="2"/>
      <charset val="1"/>
    </font>
    <font>
      <sz val="11"/>
      <color rgb="FF0000FF"/>
      <name val="Arial"/>
      <family val="2"/>
      <charset val="1"/>
    </font>
    <font>
      <b val="true"/>
      <sz val="10"/>
      <color rgb="FFFFFFFF"/>
      <name val="Arial"/>
      <family val="2"/>
      <charset val="1"/>
    </font>
    <font>
      <sz val="10"/>
      <name val="Arial"/>
      <family val="2"/>
      <charset val="1"/>
    </font>
    <font>
      <b val="true"/>
      <sz val="11"/>
      <color rgb="FF000000"/>
      <name val="Arial"/>
      <family val="2"/>
      <charset val="1"/>
    </font>
    <font>
      <sz val="9.5"/>
      <color rgb="FF444444"/>
      <name val="Arial"/>
      <family val="2"/>
      <charset val="1"/>
    </font>
    <font>
      <sz val="9.5"/>
      <name val="Arial"/>
      <family val="2"/>
      <charset val="1"/>
    </font>
    <font>
      <sz val="10"/>
      <color rgb="FF008000"/>
      <name val="Arial"/>
      <family val="2"/>
      <charset val="1"/>
    </font>
    <font>
      <b val="true"/>
      <sz val="14"/>
      <name val="Arial"/>
      <family val="2"/>
      <charset val="1"/>
    </font>
    <font>
      <i val="true"/>
      <sz val="9"/>
      <name val="Arial"/>
      <family val="2"/>
      <charset val="1"/>
    </font>
    <font>
      <b val="true"/>
      <sz val="9"/>
      <name val="Arial"/>
      <family val="2"/>
      <charset val="1"/>
    </font>
    <font>
      <sz val="9"/>
      <name val="Arial"/>
      <family val="2"/>
      <charset val="1"/>
    </font>
    <font>
      <b val="true"/>
      <sz val="10"/>
      <name val="Arial"/>
      <family val="2"/>
      <charset val="1"/>
    </font>
    <font>
      <sz val="9"/>
      <color rgb="FF595959"/>
      <name val="Arial"/>
      <family val="2"/>
      <charset val="1"/>
    </font>
    <font>
      <i val="true"/>
      <sz val="9"/>
      <color rgb="FF9C0006"/>
      <name val="Arial"/>
      <family val="0"/>
      <charset val="1"/>
    </font>
    <font>
      <sz val="10"/>
      <color rgb="FF9C0006"/>
      <name val="Arial"/>
      <family val="0"/>
      <charset val="1"/>
    </font>
    <font>
      <b val="true"/>
      <sz val="12"/>
      <color rgb="FF0070B8"/>
      <name val="Arial"/>
      <family val="2"/>
      <charset val="1"/>
    </font>
  </fonts>
  <fills count="8">
    <fill>
      <patternFill patternType="none"/>
    </fill>
    <fill>
      <patternFill patternType="gray125"/>
    </fill>
    <fill>
      <patternFill patternType="solid">
        <fgColor rgb="FFFFFF00"/>
        <bgColor rgb="FFFFFF00"/>
      </patternFill>
    </fill>
    <fill>
      <patternFill patternType="solid">
        <fgColor rgb="FF0070B8"/>
        <bgColor rgb="FF008080"/>
      </patternFill>
    </fill>
    <fill>
      <patternFill patternType="solid">
        <fgColor rgb="FFF4F9FD"/>
        <bgColor rgb="FFFFFFFF"/>
      </patternFill>
    </fill>
    <fill>
      <patternFill patternType="solid">
        <fgColor rgb="FF2E7D32"/>
        <bgColor rgb="FF008000"/>
      </patternFill>
    </fill>
    <fill>
      <patternFill patternType="solid">
        <fgColor rgb="FFB71C1C"/>
        <bgColor rgb="FF9C0006"/>
      </patternFill>
    </fill>
    <fill>
      <patternFill patternType="solid">
        <fgColor rgb="FFFFC7CE"/>
        <bgColor rgb="FFD9D9D9"/>
      </patternFill>
    </fill>
  </fills>
  <borders count="3">
    <border diagonalUp="false" diagonalDown="false">
      <left/>
      <right/>
      <top/>
      <bottom/>
      <diagonal/>
    </border>
    <border diagonalUp="false" diagonalDown="false">
      <left style="thin">
        <color rgb="FFD0D7DE"/>
      </left>
      <right style="thin">
        <color rgb="FFD0D7DE"/>
      </right>
      <top style="thin">
        <color rgb="FFD0D7DE"/>
      </top>
      <bottom style="thin">
        <color rgb="FFD0D7DE"/>
      </bottom>
      <diagonal/>
    </border>
    <border diagonalUp="false" diagonalDown="false">
      <left/>
      <right/>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5" fontId="8" fillId="2" borderId="0" xfId="0" applyFont="true" applyBorder="false" applyAlignment="tru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bottom" textRotation="0" wrapText="false" indent="0" shrinkToFit="false"/>
      <protection locked="true" hidden="false"/>
    </xf>
    <xf numFmtId="166" fontId="10" fillId="0" borderId="1" xfId="0" applyFont="true" applyBorder="true" applyAlignment="true" applyProtection="false">
      <alignment horizontal="general" vertical="bottom" textRotation="0" wrapText="false" indent="0" shrinkToFit="false"/>
      <protection locked="true" hidden="false"/>
    </xf>
    <xf numFmtId="167" fontId="10" fillId="0" borderId="1" xfId="0" applyFont="true" applyBorder="true" applyAlignment="true" applyProtection="false">
      <alignment horizontal="general" vertical="bottom" textRotation="0" wrapText="false" indent="0" shrinkToFit="false"/>
      <protection locked="true" hidden="false"/>
    </xf>
    <xf numFmtId="168" fontId="10" fillId="0" borderId="1"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general" vertical="center" textRotation="0" wrapText="true" indent="0" shrinkToFit="false"/>
      <protection locked="true" hidden="false"/>
    </xf>
    <xf numFmtId="164" fontId="13" fillId="4" borderId="1" xfId="0" applyFont="true" applyBorder="true" applyAlignment="true" applyProtection="false">
      <alignment horizontal="general" vertical="bottom" textRotation="0" wrapText="false" indent="0" shrinkToFit="false"/>
      <protection locked="true" hidden="false"/>
    </xf>
    <xf numFmtId="166" fontId="13" fillId="4" borderId="1" xfId="0" applyFont="true" applyBorder="true" applyAlignment="true" applyProtection="false">
      <alignment horizontal="general" vertical="bottom" textRotation="0" wrapText="false" indent="0" shrinkToFit="false"/>
      <protection locked="true" hidden="false"/>
    </xf>
    <xf numFmtId="167" fontId="13" fillId="4" borderId="1" xfId="0" applyFont="true" applyBorder="true" applyAlignment="true" applyProtection="false">
      <alignment horizontal="general" vertical="bottom" textRotation="0" wrapText="false" indent="0" shrinkToFit="false"/>
      <protection locked="true" hidden="false"/>
    </xf>
    <xf numFmtId="168" fontId="13" fillId="4"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6" fontId="13" fillId="0" borderId="1" xfId="0" applyFont="true" applyBorder="true" applyAlignment="true" applyProtection="false">
      <alignment horizontal="general" vertical="bottom" textRotation="0" wrapText="false" indent="0" shrinkToFit="false"/>
      <protection locked="true" hidden="false"/>
    </xf>
    <xf numFmtId="167" fontId="13" fillId="0" borderId="1" xfId="0" applyFont="true" applyBorder="true" applyAlignment="true" applyProtection="false">
      <alignment horizontal="general" vertical="bottom" textRotation="0" wrapText="false" indent="0" shrinkToFit="false"/>
      <protection locked="true" hidden="false"/>
    </xf>
    <xf numFmtId="168" fontId="13" fillId="0" borderId="1" xfId="0" applyFont="true" applyBorder="true" applyAlignment="true" applyProtection="false">
      <alignment horizontal="general" vertical="bottom" textRotation="0" wrapText="false" indent="0" shrinkToFit="false"/>
      <protection locked="true" hidden="false"/>
    </xf>
    <xf numFmtId="164" fontId="9" fillId="5" borderId="1" xfId="0" applyFont="true" applyBorder="true" applyAlignment="true" applyProtection="false">
      <alignment horizontal="general" vertical="center" textRotation="0" wrapText="true" indent="0" shrinkToFit="false"/>
      <protection locked="true" hidden="false"/>
    </xf>
    <xf numFmtId="164" fontId="14" fillId="4" borderId="1" xfId="0" applyFont="true" applyBorder="true" applyAlignment="true" applyProtection="false">
      <alignment horizontal="general" vertical="bottom" textRotation="0" wrapText="false" indent="0" shrinkToFit="false"/>
      <protection locked="true" hidden="false"/>
    </xf>
    <xf numFmtId="166" fontId="14" fillId="4" borderId="1" xfId="0" applyFont="true" applyBorder="true" applyAlignment="true" applyProtection="false">
      <alignment horizontal="general" vertical="bottom" textRotation="0" wrapText="false" indent="0" shrinkToFit="false"/>
      <protection locked="true" hidden="false"/>
    </xf>
    <xf numFmtId="167" fontId="14" fillId="4" borderId="1" xfId="0" applyFont="true" applyBorder="true" applyAlignment="true" applyProtection="false">
      <alignment horizontal="general" vertical="bottom" textRotation="0" wrapText="false" indent="0" shrinkToFit="false"/>
      <protection locked="true" hidden="false"/>
    </xf>
    <xf numFmtId="168" fontId="14" fillId="4" borderId="1" xfId="0" applyFont="true" applyBorder="true" applyAlignment="tru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general" vertical="bottom" textRotation="0" wrapText="false" indent="0" shrinkToFit="false"/>
      <protection locked="true" hidden="false"/>
    </xf>
    <xf numFmtId="166" fontId="14" fillId="0" borderId="1" xfId="0" applyFont="true" applyBorder="true" applyAlignment="true" applyProtection="false">
      <alignment horizontal="general" vertical="bottom" textRotation="0" wrapText="false" indent="0" shrinkToFit="false"/>
      <protection locked="true" hidden="false"/>
    </xf>
    <xf numFmtId="167" fontId="14" fillId="0" borderId="1" xfId="0" applyFont="true" applyBorder="true" applyAlignment="true" applyProtection="false">
      <alignment horizontal="general" vertical="bottom" textRotation="0" wrapText="false" indent="0" shrinkToFit="false"/>
      <protection locked="true" hidden="false"/>
    </xf>
    <xf numFmtId="168" fontId="14" fillId="0" borderId="1" xfId="0" applyFont="true" applyBorder="true" applyAlignment="true" applyProtection="false">
      <alignment horizontal="general" vertical="bottom" textRotation="0" wrapText="false" indent="0" shrinkToFit="false"/>
      <protection locked="true" hidden="false"/>
    </xf>
    <xf numFmtId="164" fontId="9" fillId="6" borderId="1" xfId="0" applyFont="true" applyBorder="true" applyAlignment="true" applyProtection="false">
      <alignment horizontal="general" vertical="center" textRotation="0" wrapText="tru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general" vertical="center" textRotation="0" wrapText="true" indent="0" shrinkToFit="false"/>
      <protection locked="true" hidden="false"/>
    </xf>
    <xf numFmtId="164" fontId="10" fillId="0" borderId="2" xfId="0" applyFont="true" applyBorder="true" applyAlignment="true" applyProtection="false">
      <alignment horizontal="general" vertical="bottom" textRotation="0" wrapText="false" indent="0" shrinkToFit="false"/>
      <protection locked="true" hidden="false"/>
    </xf>
    <xf numFmtId="166" fontId="10" fillId="0" borderId="2" xfId="0" applyFont="true" applyBorder="true" applyAlignment="true" applyProtection="false">
      <alignment horizontal="general" vertical="bottom" textRotation="0" wrapText="false" indent="0" shrinkToFit="false"/>
      <protection locked="true" hidden="false"/>
    </xf>
    <xf numFmtId="167" fontId="10" fillId="0" borderId="2" xfId="0" applyFont="true" applyBorder="tru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general" vertical="bottom" textRotation="0" wrapText="true" indent="0" shrinkToFit="false"/>
      <protection locked="true" hidden="false"/>
    </xf>
    <xf numFmtId="164" fontId="9" fillId="3" borderId="0" xfId="0" applyFont="true" applyBorder="false" applyAlignment="true" applyProtection="false">
      <alignment horizontal="center" vertical="bottom" textRotation="0" wrapText="true" indent="0" shrinkToFit="false"/>
      <protection locked="true" hidden="false"/>
    </xf>
    <xf numFmtId="164" fontId="10" fillId="0" borderId="2" xfId="0" applyFont="true" applyBorder="true" applyAlignment="true" applyProtection="false">
      <alignment horizontal="center" vertical="bottom" textRotation="0" wrapText="false" indent="0" shrinkToFit="false"/>
      <protection locked="true" hidden="false"/>
    </xf>
    <xf numFmtId="166" fontId="19" fillId="0" borderId="2" xfId="0" applyFont="true" applyBorder="true" applyAlignment="true" applyProtection="false">
      <alignment horizontal="general" vertical="bottom" textRotation="0" wrapText="false" indent="0" shrinkToFit="false"/>
      <protection locked="true" hidden="false"/>
    </xf>
    <xf numFmtId="164" fontId="20" fillId="0" borderId="2" xfId="0" applyFont="true" applyBorder="true" applyAlignment="tru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general" vertical="bottom" textRotation="0" wrapText="false" indent="0" shrinkToFit="false"/>
      <protection locked="true" hidden="false"/>
    </xf>
    <xf numFmtId="169" fontId="10" fillId="0" borderId="2" xfId="0" applyFont="true" applyBorder="true" applyAlignment="true" applyProtection="false">
      <alignment horizontal="general" vertical="bottom" textRotation="0" wrapText="false" indent="0" shrinkToFit="false"/>
      <protection locked="true" hidden="false"/>
    </xf>
    <xf numFmtId="164" fontId="22" fillId="7" borderId="2" xfId="0" applyFont="true" applyBorder="true" applyAlignment="true" applyProtection="false">
      <alignment horizontal="general" vertical="bottom" textRotation="0" wrapText="false" indent="0" shrinkToFit="false"/>
      <protection locked="true" hidden="false"/>
    </xf>
    <xf numFmtId="169" fontId="22" fillId="7" borderId="2" xfId="0" applyFont="true" applyBorder="true" applyAlignment="true" applyProtection="false">
      <alignment horizontal="general" vertical="bottom" textRotation="0" wrapText="false" indent="0" shrinkToFit="false"/>
      <protection locked="true" hidden="false"/>
    </xf>
    <xf numFmtId="166" fontId="22" fillId="7" borderId="2" xfId="0" applyFont="true" applyBorder="true" applyAlignment="tru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6" fontId="10" fillId="0" borderId="0" xfId="0" applyFont="true" applyBorder="false" applyAlignment="tru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0070B8"/>
          <bgColor rgb="FF000000"/>
        </patternFill>
      </fill>
    </dxf>
    <dxf>
      <fill>
        <patternFill patternType="solid">
          <fgColor rgb="FFF4F9FD"/>
          <bgColor rgb="FF000000"/>
        </patternFill>
      </fill>
    </dxf>
    <dxf>
      <fill>
        <patternFill patternType="solid">
          <bgColor rgb="FF000000"/>
        </patternFill>
      </fill>
    </dxf>
    <dxf>
      <fill>
        <patternFill patternType="solid">
          <fgColor rgb="FFFFFFFF"/>
          <bgColor rgb="FF000000"/>
        </patternFill>
      </fill>
    </dxf>
    <dxf>
      <fill>
        <patternFill patternType="solid">
          <fgColor rgb="FF595959"/>
          <bgColor rgb="FF000000"/>
        </patternFill>
      </fill>
    </dxf>
  </dxfs>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777777"/>
      <rgbColor rgb="FF9999FF"/>
      <rgbColor rgb="FF993366"/>
      <rgbColor rgb="FFF4F9FD"/>
      <rgbColor rgb="FFCCFFFF"/>
      <rgbColor rgb="FF660066"/>
      <rgbColor rgb="FFFF8080"/>
      <rgbColor rgb="FF0070B8"/>
      <rgbColor rgb="FFD0D7D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595959"/>
      <rgbColor rgb="FF969696"/>
      <rgbColor rgb="FF003366"/>
      <rgbColor rgb="FF2E7D32"/>
      <rgbColor rgb="FF003300"/>
      <rgbColor rgb="FF333300"/>
      <rgbColor rgb="FFB71C1C"/>
      <rgbColor rgb="FF993366"/>
      <rgbColor rgb="FF555555"/>
      <rgbColor rgb="FF4444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4.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6.xml.rels><?xml version="1.0" encoding="UTF-8"?>
<Relationships xmlns="http://schemas.openxmlformats.org/package/2006/relationships"><Relationship Id="rId1" Type="http://schemas.openxmlformats.org/officeDocument/2006/relationships/drawing" Target="../drawings/drawing2.xml"/>
</Relationships>
</file>

<file path=xl/worksheets/_rels/sheet9.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5" customHeight="false" zeroHeight="false" outlineLevelRow="0" outlineLevelCol="0"/>
  <cols>
    <col collapsed="false" customWidth="true" hidden="false" outlineLevel="0" max="2" min="2" style="1" width="52"/>
    <col collapsed="false" customWidth="true" hidden="false" outlineLevel="0" max="3" min="3" style="1" width="14"/>
    <col collapsed="false" customWidth="true" hidden="false" outlineLevel="0" max="4" min="4" style="1" width="16"/>
    <col collapsed="false" customWidth="true" hidden="false" outlineLevel="0" max="6" min="5" style="1" width="14"/>
  </cols>
  <sheetData>
    <row r="2" customFormat="false" ht="26.25" hidden="false" customHeight="true" outlineLevel="0" collapsed="false">
      <c r="B2" s="2" t="s">
        <v>0</v>
      </c>
    </row>
    <row r="3" customFormat="false" ht="15" hidden="false" customHeight="true" outlineLevel="0" collapsed="false">
      <c r="B3" s="3" t="s">
        <v>1</v>
      </c>
    </row>
    <row r="4" customFormat="false" ht="15" hidden="false" customHeight="true" outlineLevel="0" collapsed="false">
      <c r="B4" s="4" t="s">
        <v>2</v>
      </c>
    </row>
    <row r="6" customFormat="false" ht="15" hidden="false" customHeight="true" outlineLevel="0" collapsed="false">
      <c r="B6" s="5" t="s">
        <v>3</v>
      </c>
    </row>
    <row r="7" customFormat="false" ht="15" hidden="false" customHeight="true" outlineLevel="0" collapsed="false">
      <c r="B7" s="1" t="s">
        <v>4</v>
      </c>
      <c r="C7" s="6" t="n">
        <v>0.6</v>
      </c>
      <c r="D7" s="4" t="s">
        <v>5</v>
      </c>
    </row>
    <row r="8" customFormat="false" ht="15" hidden="false" customHeight="true" outlineLevel="0" collapsed="false">
      <c r="B8" s="1" t="s">
        <v>6</v>
      </c>
      <c r="C8" s="6" t="n">
        <v>0.4</v>
      </c>
    </row>
    <row r="10" customFormat="false" ht="15" hidden="false" customHeight="true" outlineLevel="0" collapsed="false">
      <c r="B10" s="5" t="s">
        <v>7</v>
      </c>
    </row>
    <row r="11" customFormat="false" ht="15" hidden="false" customHeight="true" outlineLevel="0" collapsed="false">
      <c r="B11" s="7" t="s">
        <v>8</v>
      </c>
      <c r="C11" s="7" t="s">
        <v>9</v>
      </c>
      <c r="D11" s="7" t="s">
        <v>0</v>
      </c>
      <c r="E11" s="7" t="s">
        <v>10</v>
      </c>
      <c r="F11" s="7" t="s">
        <v>11</v>
      </c>
    </row>
    <row r="12" customFormat="false" ht="15" hidden="false" customHeight="true" outlineLevel="0" collapsed="false">
      <c r="B12" s="8" t="s">
        <v>12</v>
      </c>
      <c r="C12" s="9" t="n">
        <f aca="false">SUMIFS('All Locations'!E2:E213,'All Locations'!E2:E213,"&lt;&gt;",'All Locations'!F2:F213,"&lt;&gt;")</f>
        <v>148328386.64</v>
      </c>
      <c r="D12" s="9" t="n">
        <f aca="false">SUMIFS('All Locations'!F2:F213,'All Locations'!E2:E213,"&lt;&gt;",'All Locations'!F2:F213,"&lt;&gt;")</f>
        <v>146891074.29</v>
      </c>
      <c r="E12" s="9" t="n">
        <f aca="false">D12-C12</f>
        <v>-1437312.35000002</v>
      </c>
      <c r="F12" s="10" t="n">
        <f aca="false">IF(C12=0,"",E12/C12)</f>
        <v>-0.00969006932899802</v>
      </c>
    </row>
    <row r="13" customFormat="false" ht="15" hidden="false" customHeight="true" outlineLevel="0" collapsed="false">
      <c r="B13" s="8" t="s">
        <v>13</v>
      </c>
      <c r="C13" s="11" t="n">
        <f aca="false">SUMIFS('All Locations'!I2:I213,'All Locations'!I2:I213,"&lt;&gt;",'All Locations'!J2:J213,"&lt;&gt;")</f>
        <v>32210</v>
      </c>
      <c r="D13" s="11" t="n">
        <f aca="false">SUMIFS('All Locations'!J2:J213,'All Locations'!I2:I213,"&lt;&gt;",'All Locations'!J2:J213,"&lt;&gt;")</f>
        <v>29922</v>
      </c>
      <c r="E13" s="11" t="n">
        <f aca="false">D13-C13</f>
        <v>-2288</v>
      </c>
      <c r="F13" s="10" t="n">
        <f aca="false">IF(C13=0,"",E13/C13)</f>
        <v>-0.0710338404222291</v>
      </c>
    </row>
    <row r="14" customFormat="false" ht="15" hidden="false" customHeight="true" outlineLevel="0" collapsed="false">
      <c r="B14" s="8" t="s">
        <v>14</v>
      </c>
      <c r="C14" s="11" t="n">
        <f aca="false">SUM('Online Scheduling'!C3:C22)</f>
        <v>670</v>
      </c>
      <c r="D14" s="11" t="n">
        <f aca="false">SUM('Online Scheduling'!D3:D22)</f>
        <v>606</v>
      </c>
      <c r="E14" s="11" t="n">
        <f aca="false">D14-C14</f>
        <v>-64</v>
      </c>
      <c r="F14" s="10" t="n">
        <f aca="false">IF(C14=0,"",E14/C14)</f>
        <v>-0.0955223880597015</v>
      </c>
    </row>
    <row r="17" customFormat="false" ht="15" hidden="false" customHeight="true" outlineLevel="0" collapsed="false">
      <c r="B17" s="12" t="s">
        <v>15</v>
      </c>
    </row>
    <row r="18" customFormat="false" ht="15" hidden="false" customHeight="true" outlineLevel="0" collapsed="false">
      <c r="B18" s="13" t="s">
        <v>16</v>
      </c>
    </row>
    <row r="19" customFormat="false" ht="15" hidden="false" customHeight="true" outlineLevel="0" collapsed="false">
      <c r="B19" s="13" t="s">
        <v>17</v>
      </c>
    </row>
    <row r="20" customFormat="false" ht="15" hidden="false" customHeight="true" outlineLevel="0" collapsed="false">
      <c r="B20" s="13" t="s">
        <v>18</v>
      </c>
    </row>
    <row r="21" customFormat="false" ht="15" hidden="false" customHeight="true" outlineLevel="0" collapsed="false">
      <c r="B21" s="13" t="s">
        <v>19</v>
      </c>
    </row>
    <row r="23" customFormat="false" ht="15" hidden="false" customHeight="true" outlineLevel="0" collapsed="false">
      <c r="B23" s="12" t="s">
        <v>20</v>
      </c>
    </row>
    <row r="24" customFormat="false" ht="15" hidden="false" customHeight="true" outlineLevel="0" collapsed="false">
      <c r="B24" s="13" t="s">
        <v>21</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1" topLeftCell="H2" activePane="bottomRight" state="frozen"/>
      <selection pane="topLeft" activeCell="A1" activeCellId="0" sqref="A1"/>
      <selection pane="topRight" activeCell="H1" activeCellId="0" sqref="H1"/>
      <selection pane="bottomLeft" activeCell="A2" activeCellId="0" sqref="A2"/>
      <selection pane="bottomRight" activeCell="Q26" activeCellId="0" sqref="Q26"/>
    </sheetView>
  </sheetViews>
  <sheetFormatPr defaultColWidth="13.3359375" defaultRowHeight="15" customHeight="false" zeroHeight="false" outlineLevelRow="0" outlineLevelCol="0"/>
  <cols>
    <col collapsed="false" customWidth="true" hidden="false" outlineLevel="0" max="1" min="1" style="1" width="31.5"/>
    <col collapsed="false" customWidth="true" hidden="false" outlineLevel="0" max="2" min="2" style="1" width="16"/>
    <col collapsed="false" customWidth="true" hidden="false" outlineLevel="0" max="3" min="3" style="1" width="8.5"/>
    <col collapsed="false" customWidth="true" hidden="false" outlineLevel="0" max="4" min="4" style="1" width="7.83"/>
    <col collapsed="false" customWidth="true" hidden="false" outlineLevel="0" max="6" min="5" style="1" width="17.33"/>
    <col collapsed="false" customWidth="true" hidden="false" outlineLevel="0" max="7" min="7" style="1" width="16.67"/>
    <col collapsed="false" customWidth="true" hidden="false" outlineLevel="0" max="11" min="11" style="1" width="12.67"/>
    <col collapsed="false" customWidth="true" hidden="false" outlineLevel="0" max="12" min="12" style="1" width="11.83"/>
    <col collapsed="false" customWidth="true" hidden="false" outlineLevel="0" max="13" min="13" style="1" width="17.16"/>
    <col collapsed="false" customWidth="true" hidden="false" outlineLevel="0" max="14" min="14" style="1" width="12.83"/>
    <col collapsed="false" customWidth="true" hidden="false" outlineLevel="0" max="16" min="15" style="1" width="22.16"/>
    <col collapsed="false" customWidth="true" hidden="false" outlineLevel="0" max="17" min="17" style="1" width="16.67"/>
    <col collapsed="false" customWidth="true" hidden="false" outlineLevel="0" max="18" min="18" style="1" width="17.83"/>
    <col collapsed="false" customWidth="true" hidden="false" outlineLevel="0" max="19" min="19" style="1" width="70.33"/>
  </cols>
  <sheetData>
    <row r="1" customFormat="false" ht="15" hidden="false" customHeight="true" outlineLevel="0" collapsed="false">
      <c r="A1" s="51" t="s">
        <v>22</v>
      </c>
      <c r="B1" s="51" t="s">
        <v>23</v>
      </c>
      <c r="C1" s="51" t="s">
        <v>24</v>
      </c>
      <c r="D1" s="51" t="s">
        <v>25</v>
      </c>
      <c r="E1" s="51" t="s">
        <v>26</v>
      </c>
      <c r="F1" s="51" t="s">
        <v>27</v>
      </c>
      <c r="G1" s="51" t="s">
        <v>28</v>
      </c>
      <c r="H1" s="51" t="s">
        <v>29</v>
      </c>
      <c r="I1" s="51" t="s">
        <v>30</v>
      </c>
      <c r="J1" s="51" t="s">
        <v>31</v>
      </c>
      <c r="K1" s="51" t="s">
        <v>32</v>
      </c>
      <c r="L1" s="51" t="s">
        <v>33</v>
      </c>
      <c r="M1" s="51" t="s">
        <v>34</v>
      </c>
      <c r="N1" s="51" t="s">
        <v>35</v>
      </c>
      <c r="O1" s="51" t="s">
        <v>36</v>
      </c>
      <c r="P1" s="51" t="s">
        <v>37</v>
      </c>
      <c r="Q1" s="51" t="s">
        <v>38</v>
      </c>
      <c r="R1" s="51" t="s">
        <v>39</v>
      </c>
      <c r="S1" s="51" t="s">
        <v>40</v>
      </c>
    </row>
    <row r="2" customFormat="false" ht="15" hidden="false" customHeight="true" outlineLevel="0" collapsed="false">
      <c r="A2" s="52" t="s">
        <v>679</v>
      </c>
      <c r="B2" s="52" t="s">
        <v>694</v>
      </c>
      <c r="C2" s="52"/>
      <c r="D2" s="52" t="s">
        <v>53</v>
      </c>
      <c r="E2" s="52"/>
      <c r="F2" s="52"/>
      <c r="G2" s="52"/>
      <c r="H2" s="52"/>
      <c r="I2" s="52"/>
      <c r="J2" s="52"/>
      <c r="K2" s="52"/>
      <c r="L2" s="52"/>
      <c r="M2" s="52"/>
      <c r="N2" s="52"/>
      <c r="O2" s="52"/>
      <c r="P2" s="52"/>
      <c r="Q2" s="52"/>
      <c r="R2" s="52"/>
      <c r="S2" s="52" t="s">
        <v>695</v>
      </c>
    </row>
    <row r="3" customFormat="false" ht="15" hidden="false" customHeight="true" outlineLevel="0" collapsed="false">
      <c r="A3" s="52" t="str">
        <f aca="false">'All Locations'!A160</f>
        <v>Clay Center Family Dental Care</v>
      </c>
      <c r="B3" s="52" t="str">
        <f aca="false">'All Locations'!B160</f>
        <v>CLAYFDKSDD</v>
      </c>
      <c r="C3" s="52" t="str">
        <f aca="false">'All Locations'!C160</f>
        <v>Gen4</v>
      </c>
      <c r="D3" s="52" t="str">
        <f aca="false">'All Locations'!D160</f>
        <v>KS</v>
      </c>
      <c r="E3" s="53" t="n">
        <f aca="false">'All Locations'!E160</f>
        <v>343583.94</v>
      </c>
      <c r="F3" s="53" t="n">
        <f aca="false">'All Locations'!F160</f>
        <v>381429.57</v>
      </c>
      <c r="G3" s="53" t="n">
        <f aca="false">'All Locations'!G160</f>
        <v>37845.63</v>
      </c>
      <c r="H3" s="54" t="n">
        <f aca="false">'All Locations'!H160</f>
        <v>0.110149589646128</v>
      </c>
      <c r="I3" s="55" t="n">
        <f aca="false">'All Locations'!I160</f>
        <v>106</v>
      </c>
      <c r="J3" s="55" t="n">
        <f aca="false">'All Locations'!J160</f>
        <v>60</v>
      </c>
      <c r="K3" s="55" t="n">
        <f aca="false">'All Locations'!K160</f>
        <v>-46</v>
      </c>
      <c r="L3" s="54" t="n">
        <f aca="false">'All Locations'!L160</f>
        <v>-0.433962264150943</v>
      </c>
      <c r="M3" s="54" t="n">
        <f aca="false">'All Locations'!M160</f>
        <v>-0.1074951518727</v>
      </c>
      <c r="N3" s="52" t="n">
        <f aca="false">'All Locations'!N160</f>
        <v>159</v>
      </c>
      <c r="O3" s="55" t="n">
        <f aca="false">'All Locations'!O160</f>
        <v>0</v>
      </c>
      <c r="P3" s="55" t="n">
        <f aca="false">'All Locations'!P160</f>
        <v>0</v>
      </c>
      <c r="Q3" s="52" t="str">
        <f aca="false">'All Locations'!Q160</f>
        <v>Active</v>
      </c>
      <c r="R3" s="52" t="str">
        <f aca="false">'All Locations'!R160</f>
        <v>2026-04-23</v>
      </c>
      <c r="S3" s="52" t="s">
        <v>696</v>
      </c>
    </row>
    <row r="4" customFormat="false" ht="15" hidden="false" customHeight="true" outlineLevel="0" collapsed="false">
      <c r="A4" s="52" t="str">
        <f aca="false">'All Locations'!A148</f>
        <v>Gage Dental Group</v>
      </c>
      <c r="B4" s="52" t="str">
        <f aca="false">'All Locations'!B148</f>
        <v>GAGEDGKSDD</v>
      </c>
      <c r="C4" s="52" t="str">
        <f aca="false">'All Locations'!C148</f>
        <v>Gen4</v>
      </c>
      <c r="D4" s="52" t="str">
        <f aca="false">'All Locations'!D148</f>
        <v>KS</v>
      </c>
      <c r="E4" s="53" t="n">
        <f aca="false">'All Locations'!E148</f>
        <v>2578402.14</v>
      </c>
      <c r="F4" s="53" t="n">
        <f aca="false">'All Locations'!F148</f>
        <v>2406687.51</v>
      </c>
      <c r="G4" s="53" t="n">
        <f aca="false">'All Locations'!G148</f>
        <v>-171714.63</v>
      </c>
      <c r="H4" s="54" t="n">
        <f aca="false">'All Locations'!H148</f>
        <v>-0.0665973035532775</v>
      </c>
      <c r="I4" s="55" t="n">
        <f aca="false">'All Locations'!I148</f>
        <v>170</v>
      </c>
      <c r="J4" s="55" t="n">
        <f aca="false">'All Locations'!J148</f>
        <v>151</v>
      </c>
      <c r="K4" s="55" t="n">
        <f aca="false">'All Locations'!K148</f>
        <v>-19</v>
      </c>
      <c r="L4" s="54" t="n">
        <f aca="false">'All Locations'!L148</f>
        <v>-0.111764705882353</v>
      </c>
      <c r="M4" s="54" t="n">
        <f aca="false">'All Locations'!M148</f>
        <v>-0.0846642644849077</v>
      </c>
      <c r="N4" s="52" t="n">
        <f aca="false">'All Locations'!N148</f>
        <v>147</v>
      </c>
      <c r="O4" s="55" t="n">
        <f aca="false">'All Locations'!O148</f>
        <v>0</v>
      </c>
      <c r="P4" s="55" t="n">
        <f aca="false">'All Locations'!P148</f>
        <v>0</v>
      </c>
      <c r="Q4" s="52" t="str">
        <f aca="false">'All Locations'!Q148</f>
        <v>Inactive</v>
      </c>
      <c r="R4" s="52" t="n">
        <f aca="false">'All Locations'!R148</f>
        <v>0</v>
      </c>
      <c r="S4" s="52" t="s">
        <v>697</v>
      </c>
    </row>
    <row r="5" customFormat="false" ht="15" hidden="false" customHeight="true" outlineLevel="0" collapsed="false">
      <c r="A5" s="52" t="str">
        <f aca="false">'All Locations'!A159</f>
        <v>Heritage Dental Associates</v>
      </c>
      <c r="B5" s="52" t="str">
        <f aca="false">'All Locations'!B159</f>
        <v>HERITGUTDD</v>
      </c>
      <c r="C5" s="52" t="str">
        <f aca="false">'All Locations'!C159</f>
        <v>Gen4</v>
      </c>
      <c r="D5" s="52" t="str">
        <f aca="false">'All Locations'!D159</f>
        <v>UT</v>
      </c>
      <c r="E5" s="53" t="n">
        <f aca="false">'All Locations'!E159</f>
        <v>987011.07</v>
      </c>
      <c r="F5" s="53" t="n">
        <f aca="false">'All Locations'!F159</f>
        <v>951946.51</v>
      </c>
      <c r="G5" s="53" t="n">
        <f aca="false">'All Locations'!G159</f>
        <v>-35064.5599999999</v>
      </c>
      <c r="H5" s="54" t="n">
        <f aca="false">'All Locations'!H159</f>
        <v>-0.035526004789389</v>
      </c>
      <c r="I5" s="55" t="n">
        <f aca="false">'All Locations'!I159</f>
        <v>192</v>
      </c>
      <c r="J5" s="55" t="n">
        <f aca="false">'All Locations'!J159</f>
        <v>151</v>
      </c>
      <c r="K5" s="55" t="n">
        <f aca="false">'All Locations'!K159</f>
        <v>-41</v>
      </c>
      <c r="L5" s="54" t="n">
        <f aca="false">'All Locations'!L159</f>
        <v>-0.213541666666667</v>
      </c>
      <c r="M5" s="54" t="n">
        <f aca="false">'All Locations'!M159</f>
        <v>-0.1067322695403</v>
      </c>
      <c r="N5" s="52" t="n">
        <f aca="false">'All Locations'!N159</f>
        <v>158</v>
      </c>
      <c r="O5" s="55" t="n">
        <f aca="false">'All Locations'!O159</f>
        <v>0</v>
      </c>
      <c r="P5" s="55" t="n">
        <f aca="false">'All Locations'!P159</f>
        <v>53</v>
      </c>
      <c r="Q5" s="52" t="str">
        <f aca="false">'All Locations'!Q159</f>
        <v>Active</v>
      </c>
      <c r="R5" s="52" t="str">
        <f aca="false">'All Locations'!R159</f>
        <v>2026-04-20</v>
      </c>
      <c r="S5" s="52" t="s">
        <v>698</v>
      </c>
    </row>
    <row r="6" customFormat="false" ht="15" hidden="false" customHeight="true" outlineLevel="0" collapsed="false">
      <c r="A6" s="52" t="s">
        <v>699</v>
      </c>
      <c r="B6" s="52" t="str">
        <f aca="false">'All Locations'!B199</f>
        <v>SPH</v>
      </c>
      <c r="C6" s="52" t="str">
        <f aca="false">'All Locations'!C199</f>
        <v>SGA</v>
      </c>
      <c r="D6" s="52" t="str">
        <f aca="false">'All Locations'!D199</f>
        <v>GA</v>
      </c>
      <c r="E6" s="53" t="n">
        <f aca="false">'All Locations'!E199</f>
        <v>322657.58</v>
      </c>
      <c r="F6" s="53" t="n">
        <f aca="false">'All Locations'!F199</f>
        <v>194277.09</v>
      </c>
      <c r="G6" s="53" t="n">
        <f aca="false">'All Locations'!G199</f>
        <v>-128380.49</v>
      </c>
      <c r="H6" s="54" t="n">
        <f aca="false">'All Locations'!H199</f>
        <v>-0.397884624312871</v>
      </c>
      <c r="I6" s="55" t="n">
        <f aca="false">'All Locations'!I199</f>
        <v>339</v>
      </c>
      <c r="J6" s="55" t="n">
        <f aca="false">'All Locations'!J199</f>
        <v>105</v>
      </c>
      <c r="K6" s="55" t="n">
        <f aca="false">'All Locations'!K199</f>
        <v>-234</v>
      </c>
      <c r="L6" s="54" t="n">
        <f aca="false">'All Locations'!L199</f>
        <v>-0.690265486725664</v>
      </c>
      <c r="M6" s="54" t="n">
        <f aca="false">'All Locations'!M199</f>
        <v>-0.514836969277988</v>
      </c>
      <c r="N6" s="52" t="n">
        <f aca="false">'All Locations'!N199</f>
        <v>198</v>
      </c>
      <c r="O6" s="55" t="n">
        <f aca="false">'All Locations'!O199</f>
        <v>0</v>
      </c>
      <c r="P6" s="55" t="n">
        <f aca="false">'All Locations'!P199</f>
        <v>0</v>
      </c>
      <c r="Q6" s="52" t="str">
        <f aca="false">'All Locations'!Q199</f>
        <v>Active</v>
      </c>
      <c r="R6" s="52" t="n">
        <f aca="false">'All Locations'!R199</f>
        <v>0</v>
      </c>
      <c r="S6" s="52" t="s">
        <v>700</v>
      </c>
    </row>
    <row r="7" customFormat="false" ht="15" hidden="false" customHeight="true" outlineLevel="0" collapsed="false">
      <c r="A7" s="52" t="str">
        <f aca="false">'All Locations'!A185</f>
        <v>Main Street Family Dental of Lexington</v>
      </c>
      <c r="B7" s="52" t="str">
        <f aca="false">'All Locations'!B185</f>
        <v>PALMCDSCDD</v>
      </c>
      <c r="C7" s="52" t="str">
        <f aca="false">'All Locations'!C185</f>
        <v>SGA</v>
      </c>
      <c r="D7" s="52" t="str">
        <f aca="false">'All Locations'!D185</f>
        <v>SC</v>
      </c>
      <c r="E7" s="53" t="n">
        <f aca="false">'All Locations'!E185</f>
        <v>567200.64</v>
      </c>
      <c r="F7" s="53" t="n">
        <f aca="false">'All Locations'!F185</f>
        <v>408019.01</v>
      </c>
      <c r="G7" s="53" t="n">
        <f aca="false">'All Locations'!G185</f>
        <v>-159181.63</v>
      </c>
      <c r="H7" s="54" t="n">
        <f aca="false">'All Locations'!H185</f>
        <v>-0.280644306043096</v>
      </c>
      <c r="I7" s="55" t="n">
        <f aca="false">'All Locations'!I185</f>
        <v>95</v>
      </c>
      <c r="J7" s="55" t="n">
        <f aca="false">'All Locations'!J185</f>
        <v>86</v>
      </c>
      <c r="K7" s="55" t="n">
        <f aca="false">'All Locations'!K185</f>
        <v>-9</v>
      </c>
      <c r="L7" s="54" t="n">
        <f aca="false">'All Locations'!L185</f>
        <v>-0.0947368421052632</v>
      </c>
      <c r="M7" s="54" t="n">
        <f aca="false">'All Locations'!M185</f>
        <v>-0.206281320467963</v>
      </c>
      <c r="N7" s="52" t="n">
        <f aca="false">'All Locations'!N185</f>
        <v>184</v>
      </c>
      <c r="O7" s="55" t="n">
        <f aca="false">'All Locations'!O185</f>
        <v>0</v>
      </c>
      <c r="P7" s="55" t="n">
        <f aca="false">'All Locations'!P185</f>
        <v>0</v>
      </c>
      <c r="Q7" s="52" t="str">
        <f aca="false">'All Locations'!Q185</f>
        <v>Active</v>
      </c>
      <c r="R7" s="52" t="n">
        <f aca="false">'All Locations'!R185</f>
        <v>0</v>
      </c>
      <c r="S7" s="52" t="s">
        <v>701</v>
      </c>
    </row>
    <row r="8" customFormat="false" ht="15" hidden="false" customHeight="true" outlineLevel="0" collapsed="false">
      <c r="A8" s="52" t="str">
        <f aca="false">'All Locations'!A142</f>
        <v>Rock Hotel Dental</v>
      </c>
      <c r="B8" s="52" t="str">
        <f aca="false">'All Locations'!B142</f>
        <v>RCKHTLUTDD</v>
      </c>
      <c r="C8" s="52" t="str">
        <f aca="false">'All Locations'!C142</f>
        <v>Gen4</v>
      </c>
      <c r="D8" s="52" t="str">
        <f aca="false">'All Locations'!D142</f>
        <v>UT</v>
      </c>
      <c r="E8" s="53" t="n">
        <f aca="false">'All Locations'!E142</f>
        <v>1357382.65</v>
      </c>
      <c r="F8" s="53" t="n">
        <f aca="false">'All Locations'!F142</f>
        <v>1184014.13</v>
      </c>
      <c r="G8" s="53" t="n">
        <f aca="false">'All Locations'!G142</f>
        <v>-173368.52</v>
      </c>
      <c r="H8" s="54" t="n">
        <f aca="false">'All Locations'!H142</f>
        <v>-0.127722658013936</v>
      </c>
      <c r="I8" s="55" t="n">
        <f aca="false">'All Locations'!I142</f>
        <v>90</v>
      </c>
      <c r="J8" s="55" t="n">
        <f aca="false">'All Locations'!J142</f>
        <v>91</v>
      </c>
      <c r="K8" s="55" t="n">
        <f aca="false">'All Locations'!K142</f>
        <v>1</v>
      </c>
      <c r="L8" s="54" t="n">
        <f aca="false">'All Locations'!L142</f>
        <v>0.0111111111111111</v>
      </c>
      <c r="M8" s="54" t="n">
        <f aca="false">'All Locations'!M142</f>
        <v>-0.0721891503639171</v>
      </c>
      <c r="N8" s="52" t="n">
        <f aca="false">'All Locations'!N142</f>
        <v>141</v>
      </c>
      <c r="O8" s="55" t="n">
        <f aca="false">'All Locations'!O142</f>
        <v>0</v>
      </c>
      <c r="P8" s="55" t="n">
        <f aca="false">'All Locations'!P142</f>
        <v>0</v>
      </c>
      <c r="Q8" s="52" t="str">
        <f aca="false">'All Locations'!Q142</f>
        <v>Inactive</v>
      </c>
      <c r="R8" s="52" t="n">
        <f aca="false">'All Locations'!R142</f>
        <v>0</v>
      </c>
      <c r="S8" s="52" t="s">
        <v>697</v>
      </c>
    </row>
    <row r="9" customFormat="false" ht="15" hidden="false" customHeight="true" outlineLevel="0" collapsed="false">
      <c r="A9" s="52" t="str">
        <f aca="false">'All Locations'!A68</f>
        <v>Ways Station Family Dental</v>
      </c>
      <c r="B9" s="52" t="str">
        <f aca="false">'All Locations'!B68</f>
        <v>HIGHDTGADD</v>
      </c>
      <c r="C9" s="52" t="str">
        <f aca="false">'All Locations'!C68</f>
        <v>SGA</v>
      </c>
      <c r="D9" s="52" t="str">
        <f aca="false">'All Locations'!D68</f>
        <v>GA</v>
      </c>
      <c r="E9" s="53" t="n">
        <f aca="false">'All Locations'!E68</f>
        <v>334720.5</v>
      </c>
      <c r="F9" s="53" t="n">
        <f aca="false">'All Locations'!F68</f>
        <v>431831.76</v>
      </c>
      <c r="G9" s="53" t="n">
        <f aca="false">'All Locations'!G68</f>
        <v>97111.26</v>
      </c>
      <c r="H9" s="54" t="n">
        <f aca="false">'All Locations'!H68</f>
        <v>0.290126418907716</v>
      </c>
      <c r="I9" s="55" t="n">
        <f aca="false">'All Locations'!I68</f>
        <v>236</v>
      </c>
      <c r="J9" s="55" t="n">
        <f aca="false">'All Locations'!J68</f>
        <v>177</v>
      </c>
      <c r="K9" s="55" t="n">
        <f aca="false">'All Locations'!K68</f>
        <v>-59</v>
      </c>
      <c r="L9" s="54" t="n">
        <f aca="false">'All Locations'!L68</f>
        <v>-0.25</v>
      </c>
      <c r="M9" s="54" t="n">
        <f aca="false">'All Locations'!M68</f>
        <v>0.0740758513446293</v>
      </c>
      <c r="N9" s="52" t="n">
        <f aca="false">'All Locations'!N68</f>
        <v>67</v>
      </c>
      <c r="O9" s="55" t="n">
        <f aca="false">'All Locations'!O68</f>
        <v>0</v>
      </c>
      <c r="P9" s="55" t="n">
        <f aca="false">'All Locations'!P68</f>
        <v>0</v>
      </c>
      <c r="Q9" s="52" t="str">
        <f aca="false">'All Locations'!Q68</f>
        <v>Active</v>
      </c>
      <c r="R9" s="52" t="n">
        <f aca="false">'All Locations'!R68</f>
        <v>0</v>
      </c>
      <c r="S9" s="52" t="s">
        <v>701</v>
      </c>
    </row>
    <row r="10" customFormat="false" ht="15" hidden="false" customHeight="true" outlineLevel="0" collapsed="false">
      <c r="A10" s="52" t="str">
        <f aca="false">'All Locations'!A175</f>
        <v>Westport Dental Family Dentistry</v>
      </c>
      <c r="B10" s="52" t="str">
        <f aca="false">'All Locations'!B175</f>
        <v>WSTPRTKSDD</v>
      </c>
      <c r="C10" s="52" t="str">
        <f aca="false">'All Locations'!C175</f>
        <v>Gen4</v>
      </c>
      <c r="D10" s="52" t="str">
        <f aca="false">'All Locations'!D175</f>
        <v>KS</v>
      </c>
      <c r="E10" s="53" t="n">
        <f aca="false">'All Locations'!E175</f>
        <v>1519387</v>
      </c>
      <c r="F10" s="53" t="n">
        <f aca="false">'All Locations'!F175</f>
        <v>1367593.6</v>
      </c>
      <c r="G10" s="53" t="n">
        <f aca="false">'All Locations'!G175</f>
        <v>-151793.4</v>
      </c>
      <c r="H10" s="54" t="n">
        <f aca="false">'All Locations'!H175</f>
        <v>-0.0999043693278934</v>
      </c>
      <c r="I10" s="55" t="n">
        <f aca="false">'All Locations'!I175</f>
        <v>167</v>
      </c>
      <c r="J10" s="55" t="n">
        <f aca="false">'All Locations'!J175</f>
        <v>133</v>
      </c>
      <c r="K10" s="55" t="n">
        <f aca="false">'All Locations'!K175</f>
        <v>-34</v>
      </c>
      <c r="L10" s="54" t="n">
        <f aca="false">'All Locations'!L175</f>
        <v>-0.203592814371257</v>
      </c>
      <c r="M10" s="54" t="n">
        <f aca="false">'All Locations'!M175</f>
        <v>-0.141379747345239</v>
      </c>
      <c r="N10" s="52" t="n">
        <f aca="false">'All Locations'!N175</f>
        <v>174</v>
      </c>
      <c r="O10" s="55" t="n">
        <f aca="false">'All Locations'!O175</f>
        <v>0</v>
      </c>
      <c r="P10" s="55" t="n">
        <f aca="false">'All Locations'!P175</f>
        <v>1</v>
      </c>
      <c r="Q10" s="52" t="str">
        <f aca="false">'All Locations'!Q175</f>
        <v>Active</v>
      </c>
      <c r="R10" s="52" t="str">
        <f aca="false">'All Locations'!R175</f>
        <v>2026-05-07</v>
      </c>
      <c r="S10" s="52" t="s">
        <v>702</v>
      </c>
    </row>
    <row r="11" customFormat="false" ht="15" hidden="false" customHeight="true" outlineLevel="0" collapsed="false">
      <c r="A11" s="52" t="str">
        <f aca="false">'All Locations'!A182</f>
        <v>Wyoming Dental</v>
      </c>
      <c r="B11" s="52" t="str">
        <f aca="false">'All Locations'!B182</f>
        <v>WYOMNGMIDD</v>
      </c>
      <c r="C11" s="52" t="str">
        <f aca="false">'All Locations'!C182</f>
        <v>Gen4</v>
      </c>
      <c r="D11" s="52" t="str">
        <f aca="false">'All Locations'!D182</f>
        <v>MI</v>
      </c>
      <c r="E11" s="53" t="n">
        <f aca="false">'All Locations'!E182</f>
        <v>821646.1</v>
      </c>
      <c r="F11" s="53" t="n">
        <f aca="false">'All Locations'!F182</f>
        <v>653843</v>
      </c>
      <c r="G11" s="53" t="n">
        <f aca="false">'All Locations'!G182</f>
        <v>-167803.1</v>
      </c>
      <c r="H11" s="54" t="n">
        <f aca="false">'All Locations'!H182</f>
        <v>-0.204227951669216</v>
      </c>
      <c r="I11" s="55" t="n">
        <f aca="false">'All Locations'!I182</f>
        <v>191</v>
      </c>
      <c r="J11" s="55" t="n">
        <f aca="false">'All Locations'!J182</f>
        <v>158</v>
      </c>
      <c r="K11" s="55" t="n">
        <f aca="false">'All Locations'!K182</f>
        <v>-33</v>
      </c>
      <c r="L11" s="54" t="n">
        <f aca="false">'All Locations'!L182</f>
        <v>-0.172774869109948</v>
      </c>
      <c r="M11" s="54" t="n">
        <f aca="false">'All Locations'!M182</f>
        <v>-0.191646718645509</v>
      </c>
      <c r="N11" s="52" t="n">
        <f aca="false">'All Locations'!N182</f>
        <v>181</v>
      </c>
      <c r="O11" s="55" t="n">
        <f aca="false">'All Locations'!O182</f>
        <v>5</v>
      </c>
      <c r="P11" s="55" t="n">
        <f aca="false">'All Locations'!P182</f>
        <v>100</v>
      </c>
      <c r="Q11" s="52" t="s">
        <v>45</v>
      </c>
      <c r="R11" s="52" t="s">
        <v>703</v>
      </c>
      <c r="S11" s="52" t="s">
        <v>704</v>
      </c>
    </row>
    <row r="12" customFormat="false" ht="15" hidden="false" customHeight="true" outlineLevel="0" collapsed="false">
      <c r="A12" s="52" t="str">
        <f aca="false">'All Locations'!A112</f>
        <v>Total Care Dental</v>
      </c>
      <c r="B12" s="52" t="str">
        <f aca="false">'All Locations'!B112</f>
        <v>TOTCARWIDD</v>
      </c>
      <c r="C12" s="52" t="str">
        <f aca="false">'All Locations'!C112</f>
        <v>Modis</v>
      </c>
      <c r="D12" s="52" t="str">
        <f aca="false">'All Locations'!D112</f>
        <v>WI</v>
      </c>
      <c r="E12" s="53" t="n">
        <f aca="false">'All Locations'!E112</f>
        <v>1388270.61</v>
      </c>
      <c r="F12" s="53" t="n">
        <f aca="false">'All Locations'!F112</f>
        <v>1473447.8</v>
      </c>
      <c r="G12" s="53" t="n">
        <f aca="false">'All Locations'!G112</f>
        <v>85177.1899999999</v>
      </c>
      <c r="H12" s="54" t="n">
        <f aca="false">'All Locations'!H112</f>
        <v>0.0613548895917345</v>
      </c>
      <c r="I12" s="55" t="n">
        <f aca="false">'All Locations'!I112</f>
        <v>108</v>
      </c>
      <c r="J12" s="55" t="n">
        <f aca="false">'All Locations'!J112</f>
        <v>99</v>
      </c>
      <c r="K12" s="55" t="n">
        <f aca="false">'All Locations'!K112</f>
        <v>-9</v>
      </c>
      <c r="L12" s="54" t="n">
        <f aca="false">'All Locations'!L112</f>
        <v>-0.0833333333333333</v>
      </c>
      <c r="M12" s="54" t="n">
        <f aca="false">'All Locations'!M112</f>
        <v>0.00347960042170738</v>
      </c>
      <c r="N12" s="52" t="n">
        <f aca="false">'All Locations'!N112</f>
        <v>111</v>
      </c>
      <c r="O12" s="55" t="n">
        <f aca="false">'All Locations'!O112</f>
        <v>0</v>
      </c>
      <c r="P12" s="55" t="n">
        <f aca="false">'All Locations'!P112</f>
        <v>0</v>
      </c>
      <c r="Q12" s="52" t="str">
        <f aca="false">'All Locations'!Q112</f>
        <v>Inactive</v>
      </c>
      <c r="R12" s="52" t="n">
        <f aca="false">'All Locations'!R112</f>
        <v>0</v>
      </c>
      <c r="S12" s="52" t="s">
        <v>697</v>
      </c>
    </row>
    <row r="13" customFormat="false" ht="15" hidden="false" customHeight="true" outlineLevel="0" collapsed="false">
      <c r="A13" s="52" t="str">
        <f aca="false">'All Locations'!A103</f>
        <v>Premier Dental Wellness</v>
      </c>
      <c r="B13" s="52" t="str">
        <f aca="false">'All Locations'!B103</f>
        <v>PMRWELGADD</v>
      </c>
      <c r="C13" s="52" t="str">
        <f aca="false">'All Locations'!C103</f>
        <v>SGA</v>
      </c>
      <c r="D13" s="52" t="str">
        <f aca="false">'All Locations'!D103</f>
        <v>GA</v>
      </c>
      <c r="E13" s="53" t="n">
        <f aca="false">'All Locations'!E103</f>
        <v>503144.73</v>
      </c>
      <c r="F13" s="53" t="n">
        <f aca="false">'All Locations'!F103</f>
        <v>558057.06</v>
      </c>
      <c r="G13" s="53" t="n">
        <f aca="false">'All Locations'!G103</f>
        <v>54912.3300000001</v>
      </c>
      <c r="H13" s="54" t="n">
        <f aca="false">'All Locations'!H103</f>
        <v>0.109138239408768</v>
      </c>
      <c r="I13" s="55" t="n">
        <f aca="false">'All Locations'!I103</f>
        <v>109</v>
      </c>
      <c r="J13" s="55" t="n">
        <f aca="false">'All Locations'!J103</f>
        <v>96</v>
      </c>
      <c r="K13" s="55" t="n">
        <f aca="false">'All Locations'!K103</f>
        <v>-13</v>
      </c>
      <c r="L13" s="54" t="n">
        <f aca="false">'All Locations'!L103</f>
        <v>-0.119266055045872</v>
      </c>
      <c r="M13" s="54" t="n">
        <f aca="false">'All Locations'!M103</f>
        <v>0.0177765216269123</v>
      </c>
      <c r="N13" s="52" t="n">
        <f aca="false">'All Locations'!N103</f>
        <v>102</v>
      </c>
      <c r="O13" s="55" t="n">
        <f aca="false">'All Locations'!O103</f>
        <v>0</v>
      </c>
      <c r="P13" s="55" t="n">
        <f aca="false">'All Locations'!P103</f>
        <v>0</v>
      </c>
      <c r="Q13" s="52" t="str">
        <f aca="false">'All Locations'!Q103</f>
        <v>Active</v>
      </c>
      <c r="R13" s="52" t="n">
        <f aca="false">'All Locations'!R103</f>
        <v>0</v>
      </c>
      <c r="S13" s="52" t="s">
        <v>701</v>
      </c>
    </row>
    <row r="14" customFormat="false" ht="15" hidden="false" customHeight="true" outlineLevel="0" collapsed="false">
      <c r="A14" s="52" t="str">
        <f aca="false">'All Locations'!A84</f>
        <v>Statesboro Family Dental</v>
      </c>
      <c r="B14" s="52" t="str">
        <f aca="false">'All Locations'!B84</f>
        <v>MCG</v>
      </c>
      <c r="C14" s="52" t="str">
        <f aca="false">'All Locations'!C84</f>
        <v>SGA</v>
      </c>
      <c r="D14" s="52" t="str">
        <f aca="false">'All Locations'!D84</f>
        <v>GA</v>
      </c>
      <c r="E14" s="53" t="n">
        <f aca="false">'All Locations'!E84</f>
        <v>843569.56</v>
      </c>
      <c r="F14" s="53" t="n">
        <f aca="false">'All Locations'!F84</f>
        <v>997839.84</v>
      </c>
      <c r="G14" s="53" t="n">
        <f aca="false">'All Locations'!G84</f>
        <v>154270.28</v>
      </c>
      <c r="H14" s="54" t="n">
        <f aca="false">'All Locations'!H84</f>
        <v>0.182877959702576</v>
      </c>
      <c r="I14" s="55" t="n">
        <f aca="false">'All Locations'!I84</f>
        <v>377</v>
      </c>
      <c r="J14" s="55" t="n">
        <f aca="false">'All Locations'!J84</f>
        <v>327</v>
      </c>
      <c r="K14" s="55" t="n">
        <f aca="false">'All Locations'!K84</f>
        <v>-50</v>
      </c>
      <c r="L14" s="54" t="n">
        <f aca="false">'All Locations'!L84</f>
        <v>-0.13262599469496</v>
      </c>
      <c r="M14" s="54" t="n">
        <f aca="false">'All Locations'!M84</f>
        <v>0.0566763779435616</v>
      </c>
      <c r="N14" s="52" t="n">
        <f aca="false">'All Locations'!N84</f>
        <v>83</v>
      </c>
      <c r="O14" s="55" t="n">
        <f aca="false">'All Locations'!O84</f>
        <v>0</v>
      </c>
      <c r="P14" s="55" t="n">
        <f aca="false">'All Locations'!P84</f>
        <v>0</v>
      </c>
      <c r="Q14" s="52" t="str">
        <f aca="false">'All Locations'!Q84</f>
        <v>Active</v>
      </c>
      <c r="R14" s="52" t="n">
        <f aca="false">'All Locations'!R84</f>
        <v>0</v>
      </c>
      <c r="S14" s="52" t="s">
        <v>705</v>
      </c>
    </row>
  </sheetData>
  <autoFilter ref="A1:S14"/>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2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6796875" defaultRowHeight="15" customHeight="false" zeroHeight="false" outlineLevelRow="0" outlineLevelCol="0"/>
  <cols>
    <col collapsed="false" customWidth="true" hidden="false" outlineLevel="0" max="1" min="1" style="1" width="38"/>
    <col collapsed="false" customWidth="true" hidden="false" outlineLevel="0" max="2" min="2" style="1" width="13"/>
    <col collapsed="false" customWidth="true" hidden="false" outlineLevel="0" max="3" min="3" style="1" width="8"/>
    <col collapsed="false" customWidth="true" hidden="false" outlineLevel="0" max="4" min="4" style="1" width="6"/>
    <col collapsed="false" customWidth="true" hidden="false" outlineLevel="0" max="6" min="5" style="1" width="14"/>
    <col collapsed="false" customWidth="true" hidden="false" outlineLevel="0" max="7" min="7" style="1" width="13"/>
    <col collapsed="false" customWidth="true" hidden="false" outlineLevel="0" max="8" min="8" style="1" width="10"/>
    <col collapsed="false" customWidth="true" hidden="false" outlineLevel="0" max="12" min="9" style="1" width="9"/>
    <col collapsed="false" customWidth="true" hidden="false" outlineLevel="0" max="13" min="13" style="1" width="11"/>
    <col collapsed="false" customWidth="true" hidden="false" outlineLevel="0" max="14" min="14" style="1" width="7"/>
    <col collapsed="false" customWidth="true" hidden="false" outlineLevel="0" max="16" min="15" style="1" width="11"/>
    <col collapsed="false" customWidth="true" hidden="false" outlineLevel="0" max="18" min="17" style="1" width="12"/>
    <col collapsed="false" customWidth="true" hidden="false" outlineLevel="0" max="19" min="19" style="1" width="34"/>
  </cols>
  <sheetData>
    <row r="1" customFormat="false" ht="34.5" hidden="false" customHeight="true" outlineLevel="0" collapsed="false">
      <c r="A1" s="14" t="s">
        <v>22</v>
      </c>
      <c r="B1" s="14" t="s">
        <v>23</v>
      </c>
      <c r="C1" s="14" t="s">
        <v>24</v>
      </c>
      <c r="D1" s="14" t="s">
        <v>25</v>
      </c>
      <c r="E1" s="14" t="s">
        <v>26</v>
      </c>
      <c r="F1" s="14" t="s">
        <v>27</v>
      </c>
      <c r="G1" s="14" t="s">
        <v>28</v>
      </c>
      <c r="H1" s="14" t="s">
        <v>29</v>
      </c>
      <c r="I1" s="14" t="s">
        <v>30</v>
      </c>
      <c r="J1" s="14" t="s">
        <v>31</v>
      </c>
      <c r="K1" s="14" t="s">
        <v>32</v>
      </c>
      <c r="L1" s="14" t="s">
        <v>33</v>
      </c>
      <c r="M1" s="14" t="s">
        <v>34</v>
      </c>
      <c r="N1" s="14" t="s">
        <v>35</v>
      </c>
      <c r="O1" s="14" t="s">
        <v>36</v>
      </c>
      <c r="P1" s="14" t="s">
        <v>37</v>
      </c>
      <c r="Q1" s="14" t="s">
        <v>38</v>
      </c>
      <c r="R1" s="14" t="s">
        <v>39</v>
      </c>
      <c r="S1" s="14" t="s">
        <v>40</v>
      </c>
    </row>
    <row r="2" customFormat="false" ht="15" hidden="false" customHeight="true" outlineLevel="0" collapsed="false">
      <c r="A2" s="15" t="s">
        <v>41</v>
      </c>
      <c r="B2" s="15" t="s">
        <v>42</v>
      </c>
      <c r="C2" s="15" t="s">
        <v>43</v>
      </c>
      <c r="D2" s="15" t="s">
        <v>44</v>
      </c>
      <c r="E2" s="16" t="n">
        <v>445451</v>
      </c>
      <c r="F2" s="16" t="n">
        <v>528439.04</v>
      </c>
      <c r="G2" s="16" t="n">
        <f aca="false">IF(OR(E2="",F2=""),"",F2-E2)</f>
        <v>82988.04</v>
      </c>
      <c r="H2" s="17" t="n">
        <f aca="false">IF(OR(E2="",F2="",E2&lt;=0),"",(F2-E2)/E2)</f>
        <v>0.186301164437839</v>
      </c>
      <c r="I2" s="18" t="n">
        <v>31</v>
      </c>
      <c r="J2" s="18" t="n">
        <v>109</v>
      </c>
      <c r="K2" s="18" t="n">
        <f aca="false">IF(OR(I2="",J2=""),"",J2-I2)</f>
        <v>78</v>
      </c>
      <c r="L2" s="17" t="n">
        <f aca="false">IF(OR(I2="",J2="",I2&lt;=0),"",(J2-I2)/I2)</f>
        <v>2.51612903225806</v>
      </c>
      <c r="M2" s="17" t="n">
        <f aca="false">IF(OR(H2="",L2=""),"",Summary!$C$7*H2+Summary!$C$8*L2)</f>
        <v>1.11823231156593</v>
      </c>
      <c r="N2" s="15" t="n">
        <f aca="false">IF(M2="","",RANK(M2,$M$2:$M$213))</f>
        <v>1</v>
      </c>
      <c r="O2" s="18"/>
      <c r="P2" s="18"/>
      <c r="Q2" s="15" t="s">
        <v>45</v>
      </c>
      <c r="R2" s="15"/>
      <c r="S2" s="15"/>
    </row>
    <row r="3" customFormat="false" ht="15" hidden="false" customHeight="true" outlineLevel="0" collapsed="false">
      <c r="A3" s="19" t="s">
        <v>46</v>
      </c>
      <c r="B3" s="19" t="s">
        <v>47</v>
      </c>
      <c r="C3" s="19" t="s">
        <v>48</v>
      </c>
      <c r="D3" s="19" t="s">
        <v>49</v>
      </c>
      <c r="E3" s="20" t="n">
        <v>555704.92</v>
      </c>
      <c r="F3" s="20" t="n">
        <v>640086.62</v>
      </c>
      <c r="G3" s="20" t="n">
        <f aca="false">IF(OR(E3="",F3=""),"",F3-E3)</f>
        <v>84381.7</v>
      </c>
      <c r="H3" s="21" t="n">
        <f aca="false">IF(OR(E3="",F3="",E3&lt;=0),"",(F3-E3)/E3)</f>
        <v>0.151846235228581</v>
      </c>
      <c r="I3" s="22" t="n">
        <v>52</v>
      </c>
      <c r="J3" s="22" t="n">
        <v>134</v>
      </c>
      <c r="K3" s="22" t="n">
        <f aca="false">IF(OR(I3="",J3=""),"",J3-I3)</f>
        <v>82</v>
      </c>
      <c r="L3" s="21" t="n">
        <f aca="false">IF(OR(I3="",J3="",I3&lt;=0),"",(J3-I3)/I3)</f>
        <v>1.57692307692308</v>
      </c>
      <c r="M3" s="21" t="n">
        <f aca="false">IF(OR(H3="",L3=""),"",Summary!$C$7*H3+Summary!$C$8*L3)</f>
        <v>0.72187697190638</v>
      </c>
      <c r="N3" s="19" t="n">
        <f aca="false">IF(M3="","",RANK(M3,$M$2:$M$213))</f>
        <v>2</v>
      </c>
      <c r="O3" s="22"/>
      <c r="P3" s="22" t="n">
        <v>62</v>
      </c>
      <c r="Q3" s="19" t="s">
        <v>50</v>
      </c>
      <c r="R3" s="19"/>
      <c r="S3" s="19"/>
    </row>
    <row r="4" customFormat="false" ht="15" hidden="false" customHeight="true" outlineLevel="0" collapsed="false">
      <c r="A4" s="15" t="s">
        <v>51</v>
      </c>
      <c r="B4" s="15" t="s">
        <v>52</v>
      </c>
      <c r="C4" s="15" t="s">
        <v>43</v>
      </c>
      <c r="D4" s="15" t="s">
        <v>53</v>
      </c>
      <c r="E4" s="16" t="n">
        <v>341128.69</v>
      </c>
      <c r="F4" s="16" t="n">
        <v>483480.23</v>
      </c>
      <c r="G4" s="16" t="n">
        <f aca="false">IF(OR(E4="",F4=""),"",F4-E4)</f>
        <v>142351.54</v>
      </c>
      <c r="H4" s="17" t="n">
        <f aca="false">IF(OR(E4="",F4="",E4&lt;=0),"",(F4-E4)/E4)</f>
        <v>0.417295713239482</v>
      </c>
      <c r="I4" s="18" t="n">
        <v>67</v>
      </c>
      <c r="J4" s="18" t="n">
        <v>141</v>
      </c>
      <c r="K4" s="18" t="n">
        <f aca="false">IF(OR(I4="",J4=""),"",J4-I4)</f>
        <v>74</v>
      </c>
      <c r="L4" s="17" t="n">
        <f aca="false">IF(OR(I4="",J4="",I4&lt;=0),"",(J4-I4)/I4)</f>
        <v>1.1044776119403</v>
      </c>
      <c r="M4" s="17" t="n">
        <f aca="false">IF(OR(H4="",L4=""),"",Summary!$C$7*H4+Summary!$C$8*L4)</f>
        <v>0.692168472719808</v>
      </c>
      <c r="N4" s="15" t="n">
        <f aca="false">IF(M4="","",RANK(M4,$M$2:$M$213))</f>
        <v>3</v>
      </c>
      <c r="O4" s="18"/>
      <c r="P4" s="18"/>
      <c r="Q4" s="15" t="s">
        <v>45</v>
      </c>
      <c r="R4" s="15"/>
      <c r="S4" s="15"/>
    </row>
    <row r="5" customFormat="false" ht="15" hidden="false" customHeight="true" outlineLevel="0" collapsed="false">
      <c r="A5" s="19" t="s">
        <v>54</v>
      </c>
      <c r="B5" s="19" t="s">
        <v>55</v>
      </c>
      <c r="C5" s="19" t="s">
        <v>43</v>
      </c>
      <c r="D5" s="19" t="s">
        <v>56</v>
      </c>
      <c r="E5" s="20" t="n">
        <v>353594.25</v>
      </c>
      <c r="F5" s="20" t="n">
        <v>599936.71</v>
      </c>
      <c r="G5" s="20" t="n">
        <f aca="false">IF(OR(E5="",F5=""),"",F5-E5)</f>
        <v>246342.46</v>
      </c>
      <c r="H5" s="21" t="n">
        <f aca="false">IF(OR(E5="",F5="",E5&lt;=0),"",(F5-E5)/E5)</f>
        <v>0.696681181891391</v>
      </c>
      <c r="I5" s="22" t="n">
        <v>162</v>
      </c>
      <c r="J5" s="22" t="n">
        <v>252</v>
      </c>
      <c r="K5" s="22" t="n">
        <f aca="false">IF(OR(I5="",J5=""),"",J5-I5)</f>
        <v>90</v>
      </c>
      <c r="L5" s="21" t="n">
        <f aca="false">IF(OR(I5="",J5="",I5&lt;=0),"",(J5-I5)/I5)</f>
        <v>0.555555555555556</v>
      </c>
      <c r="M5" s="21" t="n">
        <f aca="false">IF(OR(H5="",L5=""),"",Summary!$C$7*H5+Summary!$C$8*L5)</f>
        <v>0.640230931357057</v>
      </c>
      <c r="N5" s="19" t="n">
        <f aca="false">IF(M5="","",RANK(M5,$M$2:$M$213))</f>
        <v>4</v>
      </c>
      <c r="O5" s="22" t="n">
        <v>80</v>
      </c>
      <c r="P5" s="22"/>
      <c r="Q5" s="19" t="s">
        <v>45</v>
      </c>
      <c r="R5" s="19"/>
      <c r="S5" s="19"/>
    </row>
    <row r="6" customFormat="false" ht="15" hidden="false" customHeight="true" outlineLevel="0" collapsed="false">
      <c r="A6" s="15" t="s">
        <v>57</v>
      </c>
      <c r="B6" s="15" t="s">
        <v>58</v>
      </c>
      <c r="C6" s="15" t="s">
        <v>43</v>
      </c>
      <c r="D6" s="15" t="s">
        <v>56</v>
      </c>
      <c r="E6" s="16" t="n">
        <v>320233.55</v>
      </c>
      <c r="F6" s="16" t="n">
        <v>491118.18</v>
      </c>
      <c r="G6" s="16" t="n">
        <f aca="false">IF(OR(E6="",F6=""),"",F6-E6)</f>
        <v>170884.63</v>
      </c>
      <c r="H6" s="17" t="n">
        <f aca="false">IF(OR(E6="",F6="",E6&lt;=0),"",(F6-E6)/E6)</f>
        <v>0.533625005874619</v>
      </c>
      <c r="I6" s="18" t="n">
        <v>99</v>
      </c>
      <c r="J6" s="18" t="n">
        <v>166</v>
      </c>
      <c r="K6" s="18" t="n">
        <f aca="false">IF(OR(I6="",J6=""),"",J6-I6)</f>
        <v>67</v>
      </c>
      <c r="L6" s="17" t="n">
        <f aca="false">IF(OR(I6="",J6="",I6&lt;=0),"",(J6-I6)/I6)</f>
        <v>0.676767676767677</v>
      </c>
      <c r="M6" s="17" t="n">
        <f aca="false">IF(OR(H6="",L6=""),"",Summary!$C$7*H6+Summary!$C$8*L6)</f>
        <v>0.590882074231842</v>
      </c>
      <c r="N6" s="15" t="n">
        <f aca="false">IF(M6="","",RANK(M6,$M$2:$M$213))</f>
        <v>5</v>
      </c>
      <c r="O6" s="18"/>
      <c r="P6" s="18"/>
      <c r="Q6" s="15" t="s">
        <v>45</v>
      </c>
      <c r="R6" s="15"/>
      <c r="S6" s="15"/>
    </row>
    <row r="7" customFormat="false" ht="15" hidden="false" customHeight="true" outlineLevel="0" collapsed="false">
      <c r="A7" s="19" t="s">
        <v>59</v>
      </c>
      <c r="B7" s="19" t="s">
        <v>60</v>
      </c>
      <c r="C7" s="19" t="s">
        <v>43</v>
      </c>
      <c r="D7" s="19" t="s">
        <v>61</v>
      </c>
      <c r="E7" s="20" t="n">
        <v>426753.02</v>
      </c>
      <c r="F7" s="20" t="n">
        <v>417481.33</v>
      </c>
      <c r="G7" s="20" t="n">
        <f aca="false">IF(OR(E7="",F7=""),"",F7-E7)</f>
        <v>-9271.69</v>
      </c>
      <c r="H7" s="21" t="n">
        <f aca="false">IF(OR(E7="",F7="",E7&lt;=0),"",(F7-E7)/E7)</f>
        <v>-0.0217261262732247</v>
      </c>
      <c r="I7" s="22" t="n">
        <v>34</v>
      </c>
      <c r="J7" s="22" t="n">
        <v>78</v>
      </c>
      <c r="K7" s="22" t="n">
        <f aca="false">IF(OR(I7="",J7=""),"",J7-I7)</f>
        <v>44</v>
      </c>
      <c r="L7" s="21" t="n">
        <f aca="false">IF(OR(I7="",J7="",I7&lt;=0),"",(J7-I7)/I7)</f>
        <v>1.29411764705882</v>
      </c>
      <c r="M7" s="21" t="n">
        <f aca="false">IF(OR(H7="",L7=""),"",Summary!$C$7*H7+Summary!$C$8*L7)</f>
        <v>0.504611383059595</v>
      </c>
      <c r="N7" s="19" t="n">
        <f aca="false">IF(M7="","",RANK(M7,$M$2:$M$213))</f>
        <v>6</v>
      </c>
      <c r="O7" s="22"/>
      <c r="P7" s="22"/>
      <c r="Q7" s="19" t="s">
        <v>45</v>
      </c>
      <c r="R7" s="19"/>
      <c r="S7" s="19"/>
    </row>
    <row r="8" customFormat="false" ht="15" hidden="false" customHeight="true" outlineLevel="0" collapsed="false">
      <c r="A8" s="15" t="s">
        <v>62</v>
      </c>
      <c r="B8" s="15" t="s">
        <v>63</v>
      </c>
      <c r="C8" s="15" t="s">
        <v>43</v>
      </c>
      <c r="D8" s="15" t="s">
        <v>64</v>
      </c>
      <c r="E8" s="16" t="n">
        <v>306106.21</v>
      </c>
      <c r="F8" s="16" t="n">
        <v>424058.3</v>
      </c>
      <c r="G8" s="16" t="n">
        <f aca="false">IF(OR(E8="",F8=""),"",F8-E8)</f>
        <v>117952.09</v>
      </c>
      <c r="H8" s="17" t="n">
        <f aca="false">IF(OR(E8="",F8="",E8&lt;=0),"",(F8-E8)/E8)</f>
        <v>0.385330601427524</v>
      </c>
      <c r="I8" s="18" t="n">
        <v>87</v>
      </c>
      <c r="J8" s="18" t="n">
        <v>138</v>
      </c>
      <c r="K8" s="18" t="n">
        <f aca="false">IF(OR(I8="",J8=""),"",J8-I8)</f>
        <v>51</v>
      </c>
      <c r="L8" s="17" t="n">
        <f aca="false">IF(OR(I8="",J8="",I8&lt;=0),"",(J8-I8)/I8)</f>
        <v>0.586206896551724</v>
      </c>
      <c r="M8" s="17" t="n">
        <f aca="false">IF(OR(H8="",L8=""),"",Summary!$C$7*H8+Summary!$C$8*L8)</f>
        <v>0.465681119477204</v>
      </c>
      <c r="N8" s="15" t="n">
        <f aca="false">IF(M8="","",RANK(M8,$M$2:$M$213))</f>
        <v>7</v>
      </c>
      <c r="O8" s="18"/>
      <c r="P8" s="18"/>
      <c r="Q8" s="15" t="s">
        <v>50</v>
      </c>
      <c r="R8" s="15"/>
      <c r="S8" s="15"/>
    </row>
    <row r="9" customFormat="false" ht="15" hidden="false" customHeight="true" outlineLevel="0" collapsed="false">
      <c r="A9" s="19" t="s">
        <v>65</v>
      </c>
      <c r="B9" s="19" t="s">
        <v>66</v>
      </c>
      <c r="C9" s="19" t="s">
        <v>43</v>
      </c>
      <c r="D9" s="19" t="s">
        <v>67</v>
      </c>
      <c r="E9" s="20" t="n">
        <v>958742.3</v>
      </c>
      <c r="F9" s="20" t="n">
        <v>1095573.35</v>
      </c>
      <c r="G9" s="20" t="n">
        <f aca="false">IF(OR(E9="",F9=""),"",F9-E9)</f>
        <v>136831.05</v>
      </c>
      <c r="H9" s="21" t="n">
        <f aca="false">IF(OR(E9="",F9="",E9&lt;=0),"",(F9-E9)/E9)</f>
        <v>0.14271932092701</v>
      </c>
      <c r="I9" s="22" t="n">
        <v>154</v>
      </c>
      <c r="J9" s="22" t="n">
        <v>274</v>
      </c>
      <c r="K9" s="22" t="n">
        <f aca="false">IF(OR(I9="",J9=""),"",J9-I9)</f>
        <v>120</v>
      </c>
      <c r="L9" s="21" t="n">
        <f aca="false">IF(OR(I9="",J9="",I9&lt;=0),"",(J9-I9)/I9)</f>
        <v>0.779220779220779</v>
      </c>
      <c r="M9" s="21" t="n">
        <f aca="false">IF(OR(H9="",L9=""),"",Summary!$C$7*H9+Summary!$C$8*L9)</f>
        <v>0.397319904244518</v>
      </c>
      <c r="N9" s="19" t="n">
        <f aca="false">IF(M9="","",RANK(M9,$M$2:$M$213))</f>
        <v>8</v>
      </c>
      <c r="O9" s="22"/>
      <c r="P9" s="22"/>
      <c r="Q9" s="19" t="s">
        <v>45</v>
      </c>
      <c r="R9" s="19"/>
      <c r="S9" s="19"/>
    </row>
    <row r="10" customFormat="false" ht="15" hidden="false" customHeight="true" outlineLevel="0" collapsed="false">
      <c r="A10" s="15" t="s">
        <v>68</v>
      </c>
      <c r="B10" s="15" t="s">
        <v>69</v>
      </c>
      <c r="C10" s="15" t="s">
        <v>48</v>
      </c>
      <c r="D10" s="15" t="s">
        <v>70</v>
      </c>
      <c r="E10" s="16" t="n">
        <v>495866.69</v>
      </c>
      <c r="F10" s="16" t="n">
        <v>688698.94</v>
      </c>
      <c r="G10" s="16" t="n">
        <f aca="false">IF(OR(E10="",F10=""),"",F10-E10)</f>
        <v>192832.25</v>
      </c>
      <c r="H10" s="17" t="n">
        <f aca="false">IF(OR(E10="",F10="",E10&lt;=0),"",(F10-E10)/E10)</f>
        <v>0.388879216710443</v>
      </c>
      <c r="I10" s="18" t="n">
        <v>95</v>
      </c>
      <c r="J10" s="18" t="n">
        <v>133</v>
      </c>
      <c r="K10" s="18" t="n">
        <f aca="false">IF(OR(I10="",J10=""),"",J10-I10)</f>
        <v>38</v>
      </c>
      <c r="L10" s="17" t="n">
        <f aca="false">IF(OR(I10="",J10="",I10&lt;=0),"",(J10-I10)/I10)</f>
        <v>0.4</v>
      </c>
      <c r="M10" s="17" t="n">
        <f aca="false">IF(OR(H10="",L10=""),"",Summary!$C$7*H10+Summary!$C$8*L10)</f>
        <v>0.393327530026266</v>
      </c>
      <c r="N10" s="15" t="n">
        <f aca="false">IF(M10="","",RANK(M10,$M$2:$M$213))</f>
        <v>9</v>
      </c>
      <c r="O10" s="18"/>
      <c r="P10" s="18" t="n">
        <v>13</v>
      </c>
      <c r="Q10" s="15" t="s">
        <v>45</v>
      </c>
      <c r="R10" s="15" t="s">
        <v>71</v>
      </c>
      <c r="S10" s="15"/>
    </row>
    <row r="11" customFormat="false" ht="15" hidden="false" customHeight="true" outlineLevel="0" collapsed="false">
      <c r="A11" s="19" t="s">
        <v>72</v>
      </c>
      <c r="B11" s="19" t="s">
        <v>73</v>
      </c>
      <c r="C11" s="19" t="s">
        <v>43</v>
      </c>
      <c r="D11" s="19" t="s">
        <v>53</v>
      </c>
      <c r="E11" s="20" t="n">
        <v>412245</v>
      </c>
      <c r="F11" s="20" t="n">
        <v>413303</v>
      </c>
      <c r="G11" s="20" t="n">
        <f aca="false">IF(OR(E11="",F11=""),"",F11-E11)</f>
        <v>1058</v>
      </c>
      <c r="H11" s="21" t="n">
        <f aca="false">IF(OR(E11="",F11="",E11&lt;=0),"",(F11-E11)/E11)</f>
        <v>0.00256643500830817</v>
      </c>
      <c r="I11" s="22" t="n">
        <v>70</v>
      </c>
      <c r="J11" s="22" t="n">
        <v>136</v>
      </c>
      <c r="K11" s="22" t="n">
        <f aca="false">IF(OR(I11="",J11=""),"",J11-I11)</f>
        <v>66</v>
      </c>
      <c r="L11" s="21" t="n">
        <f aca="false">IF(OR(I11="",J11="",I11&lt;=0),"",(J11-I11)/I11)</f>
        <v>0.942857142857143</v>
      </c>
      <c r="M11" s="21" t="n">
        <f aca="false">IF(OR(H11="",L11=""),"",Summary!$C$7*H11+Summary!$C$8*L11)</f>
        <v>0.378682718147842</v>
      </c>
      <c r="N11" s="19" t="n">
        <f aca="false">IF(M11="","",RANK(M11,$M$2:$M$213))</f>
        <v>10</v>
      </c>
      <c r="O11" s="22"/>
      <c r="P11" s="22"/>
      <c r="Q11" s="19" t="s">
        <v>45</v>
      </c>
      <c r="R11" s="19"/>
      <c r="S11" s="19"/>
    </row>
    <row r="12" customFormat="false" ht="15" hidden="false" customHeight="true" outlineLevel="0" collapsed="false">
      <c r="A12" s="15" t="s">
        <v>74</v>
      </c>
      <c r="B12" s="15" t="s">
        <v>75</v>
      </c>
      <c r="C12" s="15" t="s">
        <v>43</v>
      </c>
      <c r="D12" s="15" t="s">
        <v>56</v>
      </c>
      <c r="E12" s="16" t="n">
        <v>466653.37</v>
      </c>
      <c r="F12" s="16" t="n">
        <v>604099.2</v>
      </c>
      <c r="G12" s="16" t="n">
        <f aca="false">IF(OR(E12="",F12=""),"",F12-E12)</f>
        <v>137445.83</v>
      </c>
      <c r="H12" s="17" t="n">
        <f aca="false">IF(OR(E12="",F12="",E12&lt;=0),"",(F12-E12)/E12)</f>
        <v>0.294535170719971</v>
      </c>
      <c r="I12" s="18" t="n">
        <v>68</v>
      </c>
      <c r="J12" s="18" t="n">
        <v>98</v>
      </c>
      <c r="K12" s="18" t="n">
        <f aca="false">IF(OR(I12="",J12=""),"",J12-I12)</f>
        <v>30</v>
      </c>
      <c r="L12" s="17" t="n">
        <f aca="false">IF(OR(I12="",J12="",I12&lt;=0),"",(J12-I12)/I12)</f>
        <v>0.441176470588235</v>
      </c>
      <c r="M12" s="17" t="n">
        <f aca="false">IF(OR(H12="",L12=""),"",Summary!$C$7*H12+Summary!$C$8*L12)</f>
        <v>0.353191690667277</v>
      </c>
      <c r="N12" s="15" t="n">
        <f aca="false">IF(M12="","",RANK(M12,$M$2:$M$213))</f>
        <v>11</v>
      </c>
      <c r="O12" s="18"/>
      <c r="P12" s="18"/>
      <c r="Q12" s="15" t="s">
        <v>45</v>
      </c>
      <c r="R12" s="15"/>
      <c r="S12" s="15"/>
    </row>
    <row r="13" customFormat="false" ht="15" hidden="false" customHeight="true" outlineLevel="0" collapsed="false">
      <c r="A13" s="19" t="s">
        <v>76</v>
      </c>
      <c r="B13" s="19" t="s">
        <v>77</v>
      </c>
      <c r="C13" s="19" t="s">
        <v>43</v>
      </c>
      <c r="D13" s="19" t="s">
        <v>53</v>
      </c>
      <c r="E13" s="20" t="n">
        <v>269567</v>
      </c>
      <c r="F13" s="20" t="n">
        <v>337294.5</v>
      </c>
      <c r="G13" s="20" t="n">
        <f aca="false">IF(OR(E13="",F13=""),"",F13-E13)</f>
        <v>67727.5</v>
      </c>
      <c r="H13" s="21" t="n">
        <f aca="false">IF(OR(E13="",F13="",E13&lt;=0),"",(F13-E13)/E13)</f>
        <v>0.251245515957072</v>
      </c>
      <c r="I13" s="22" t="n">
        <v>45</v>
      </c>
      <c r="J13" s="22" t="n">
        <v>66</v>
      </c>
      <c r="K13" s="22" t="n">
        <f aca="false">IF(OR(I13="",J13=""),"",J13-I13)</f>
        <v>21</v>
      </c>
      <c r="L13" s="21" t="n">
        <f aca="false">IF(OR(I13="",J13="",I13&lt;=0),"",(J13-I13)/I13)</f>
        <v>0.466666666666667</v>
      </c>
      <c r="M13" s="21" t="n">
        <f aca="false">IF(OR(H13="",L13=""),"",Summary!$C$7*H13+Summary!$C$8*L13)</f>
        <v>0.33741397624091</v>
      </c>
      <c r="N13" s="19" t="n">
        <f aca="false">IF(M13="","",RANK(M13,$M$2:$M$213))</f>
        <v>12</v>
      </c>
      <c r="O13" s="22"/>
      <c r="P13" s="22"/>
      <c r="Q13" s="19" t="s">
        <v>45</v>
      </c>
      <c r="R13" s="19"/>
      <c r="S13" s="19"/>
    </row>
    <row r="14" customFormat="false" ht="15" hidden="false" customHeight="true" outlineLevel="0" collapsed="false">
      <c r="A14" s="15" t="s">
        <v>78</v>
      </c>
      <c r="B14" s="15" t="s">
        <v>79</v>
      </c>
      <c r="C14" s="15" t="s">
        <v>43</v>
      </c>
      <c r="D14" s="15" t="s">
        <v>53</v>
      </c>
      <c r="E14" s="16" t="n">
        <v>771230.94</v>
      </c>
      <c r="F14" s="16" t="n">
        <v>1038378.94</v>
      </c>
      <c r="G14" s="16" t="n">
        <f aca="false">IF(OR(E14="",F14=""),"",F14-E14)</f>
        <v>267148</v>
      </c>
      <c r="H14" s="17" t="n">
        <f aca="false">IF(OR(E14="",F14="",E14&lt;=0),"",(F14-E14)/E14)</f>
        <v>0.346391704668902</v>
      </c>
      <c r="I14" s="18" t="n">
        <v>223</v>
      </c>
      <c r="J14" s="18" t="n">
        <v>295</v>
      </c>
      <c r="K14" s="18" t="n">
        <f aca="false">IF(OR(I14="",J14=""),"",J14-I14)</f>
        <v>72</v>
      </c>
      <c r="L14" s="17" t="n">
        <f aca="false">IF(OR(I14="",J14="",I14&lt;=0),"",(J14-I14)/I14)</f>
        <v>0.322869955156951</v>
      </c>
      <c r="M14" s="17" t="n">
        <f aca="false">IF(OR(H14="",L14=""),"",Summary!$C$7*H14+Summary!$C$8*L14)</f>
        <v>0.336983004864122</v>
      </c>
      <c r="N14" s="15" t="n">
        <f aca="false">IF(M14="","",RANK(M14,$M$2:$M$213))</f>
        <v>13</v>
      </c>
      <c r="O14" s="18"/>
      <c r="P14" s="18"/>
      <c r="Q14" s="15" t="s">
        <v>45</v>
      </c>
      <c r="R14" s="15"/>
      <c r="S14" s="15"/>
    </row>
    <row r="15" customFormat="false" ht="15" hidden="false" customHeight="true" outlineLevel="0" collapsed="false">
      <c r="A15" s="19" t="s">
        <v>80</v>
      </c>
      <c r="B15" s="19" t="s">
        <v>81</v>
      </c>
      <c r="C15" s="19" t="s">
        <v>43</v>
      </c>
      <c r="D15" s="19" t="s">
        <v>53</v>
      </c>
      <c r="E15" s="20" t="n">
        <v>534609.9</v>
      </c>
      <c r="F15" s="20" t="n">
        <v>698487.5</v>
      </c>
      <c r="G15" s="20" t="n">
        <f aca="false">IF(OR(E15="",F15=""),"",F15-E15)</f>
        <v>163877.6</v>
      </c>
      <c r="H15" s="21" t="n">
        <f aca="false">IF(OR(E15="",F15="",E15&lt;=0),"",(F15-E15)/E15)</f>
        <v>0.306536785046442</v>
      </c>
      <c r="I15" s="22" t="n">
        <v>143</v>
      </c>
      <c r="J15" s="22" t="n">
        <v>194</v>
      </c>
      <c r="K15" s="22" t="n">
        <f aca="false">IF(OR(I15="",J15=""),"",J15-I15)</f>
        <v>51</v>
      </c>
      <c r="L15" s="21" t="n">
        <f aca="false">IF(OR(I15="",J15="",I15&lt;=0),"",(J15-I15)/I15)</f>
        <v>0.356643356643357</v>
      </c>
      <c r="M15" s="21" t="n">
        <f aca="false">IF(OR(H15="",L15=""),"",Summary!$C$7*H15+Summary!$C$8*L15)</f>
        <v>0.326579413685208</v>
      </c>
      <c r="N15" s="19" t="n">
        <f aca="false">IF(M15="","",RANK(M15,$M$2:$M$213))</f>
        <v>14</v>
      </c>
      <c r="O15" s="22"/>
      <c r="P15" s="22"/>
      <c r="Q15" s="19" t="s">
        <v>50</v>
      </c>
      <c r="R15" s="19"/>
      <c r="S15" s="19"/>
    </row>
    <row r="16" customFormat="false" ht="15" hidden="false" customHeight="true" outlineLevel="0" collapsed="false">
      <c r="A16" s="15" t="s">
        <v>82</v>
      </c>
      <c r="B16" s="15" t="s">
        <v>83</v>
      </c>
      <c r="C16" s="15" t="s">
        <v>48</v>
      </c>
      <c r="D16" s="15" t="s">
        <v>84</v>
      </c>
      <c r="E16" s="16" t="n">
        <v>992979.6</v>
      </c>
      <c r="F16" s="16" t="n">
        <v>1099693</v>
      </c>
      <c r="G16" s="16" t="n">
        <f aca="false">IF(OR(E16="",F16=""),"",F16-E16)</f>
        <v>106713.4</v>
      </c>
      <c r="H16" s="17" t="n">
        <f aca="false">IF(OR(E16="",F16="",E16&lt;=0),"",(F16-E16)/E16)</f>
        <v>0.10746786741641</v>
      </c>
      <c r="I16" s="18" t="n">
        <v>87</v>
      </c>
      <c r="J16" s="18" t="n">
        <v>137</v>
      </c>
      <c r="K16" s="18" t="n">
        <f aca="false">IF(OR(I16="",J16=""),"",J16-I16)</f>
        <v>50</v>
      </c>
      <c r="L16" s="17" t="n">
        <f aca="false">IF(OR(I16="",J16="",I16&lt;=0),"",(J16-I16)/I16)</f>
        <v>0.574712643678161</v>
      </c>
      <c r="M16" s="17" t="n">
        <f aca="false">IF(OR(H16="",L16=""),"",Summary!$C$7*H16+Summary!$C$8*L16)</f>
        <v>0.29436577792111</v>
      </c>
      <c r="N16" s="15" t="n">
        <f aca="false">IF(M16="","",RANK(M16,$M$2:$M$213))</f>
        <v>15</v>
      </c>
      <c r="O16" s="18" t="n">
        <v>24</v>
      </c>
      <c r="P16" s="18" t="n">
        <v>12</v>
      </c>
      <c r="Q16" s="15" t="s">
        <v>45</v>
      </c>
      <c r="R16" s="15" t="s">
        <v>85</v>
      </c>
      <c r="S16" s="15"/>
    </row>
    <row r="17" customFormat="false" ht="15" hidden="false" customHeight="true" outlineLevel="0" collapsed="false">
      <c r="A17" s="19" t="s">
        <v>86</v>
      </c>
      <c r="B17" s="19" t="s">
        <v>87</v>
      </c>
      <c r="C17" s="19" t="s">
        <v>48</v>
      </c>
      <c r="D17" s="19" t="s">
        <v>88</v>
      </c>
      <c r="E17" s="20" t="n">
        <v>839986</v>
      </c>
      <c r="F17" s="20" t="n">
        <v>949125.19</v>
      </c>
      <c r="G17" s="20" t="n">
        <f aca="false">IF(OR(E17="",F17=""),"",F17-E17)</f>
        <v>109139.19</v>
      </c>
      <c r="H17" s="21" t="n">
        <f aca="false">IF(OR(E17="",F17="",E17&lt;=0),"",(F17-E17)/E17)</f>
        <v>0.129929772639068</v>
      </c>
      <c r="I17" s="22" t="n">
        <v>49</v>
      </c>
      <c r="J17" s="22" t="n">
        <v>75</v>
      </c>
      <c r="K17" s="22" t="n">
        <f aca="false">IF(OR(I17="",J17=""),"",J17-I17)</f>
        <v>26</v>
      </c>
      <c r="L17" s="21" t="n">
        <f aca="false">IF(OR(I17="",J17="",I17&lt;=0),"",(J17-I17)/I17)</f>
        <v>0.530612244897959</v>
      </c>
      <c r="M17" s="21" t="n">
        <f aca="false">IF(OR(H17="",L17=""),"",Summary!$C$7*H17+Summary!$C$8*L17)</f>
        <v>0.290202761542624</v>
      </c>
      <c r="N17" s="19" t="n">
        <f aca="false">IF(M17="","",RANK(M17,$M$2:$M$213))</f>
        <v>16</v>
      </c>
      <c r="O17" s="22"/>
      <c r="P17" s="22"/>
      <c r="Q17" s="19" t="s">
        <v>50</v>
      </c>
      <c r="R17" s="19"/>
      <c r="S17" s="19"/>
    </row>
    <row r="18" customFormat="false" ht="15" hidden="false" customHeight="true" outlineLevel="0" collapsed="false">
      <c r="A18" s="15" t="s">
        <v>89</v>
      </c>
      <c r="B18" s="15" t="s">
        <v>90</v>
      </c>
      <c r="C18" s="15" t="s">
        <v>48</v>
      </c>
      <c r="D18" s="15" t="s">
        <v>91</v>
      </c>
      <c r="E18" s="16" t="n">
        <v>777789</v>
      </c>
      <c r="F18" s="16" t="n">
        <v>783699</v>
      </c>
      <c r="G18" s="16" t="n">
        <f aca="false">IF(OR(E18="",F18=""),"",F18-E18)</f>
        <v>5910</v>
      </c>
      <c r="H18" s="17" t="n">
        <f aca="false">IF(OR(E18="",F18="",E18&lt;=0),"",(F18-E18)/E18)</f>
        <v>0.00759846179362269</v>
      </c>
      <c r="I18" s="18" t="n">
        <v>62</v>
      </c>
      <c r="J18" s="18" t="n">
        <v>103</v>
      </c>
      <c r="K18" s="18" t="n">
        <f aca="false">IF(OR(I18="",J18=""),"",J18-I18)</f>
        <v>41</v>
      </c>
      <c r="L18" s="17" t="n">
        <f aca="false">IF(OR(I18="",J18="",I18&lt;=0),"",(J18-I18)/I18)</f>
        <v>0.661290322580645</v>
      </c>
      <c r="M18" s="17" t="n">
        <f aca="false">IF(OR(H18="",L18=""),"",Summary!$C$7*H18+Summary!$C$8*L18)</f>
        <v>0.269075206108432</v>
      </c>
      <c r="N18" s="15" t="n">
        <f aca="false">IF(M18="","",RANK(M18,$M$2:$M$213))</f>
        <v>17</v>
      </c>
      <c r="O18" s="18"/>
      <c r="P18" s="18" t="n">
        <v>10</v>
      </c>
      <c r="Q18" s="15" t="s">
        <v>45</v>
      </c>
      <c r="R18" s="15" t="s">
        <v>92</v>
      </c>
      <c r="S18" s="15"/>
    </row>
    <row r="19" customFormat="false" ht="15" hidden="false" customHeight="true" outlineLevel="0" collapsed="false">
      <c r="A19" s="19" t="s">
        <v>93</v>
      </c>
      <c r="B19" s="19" t="s">
        <v>94</v>
      </c>
      <c r="C19" s="19" t="s">
        <v>48</v>
      </c>
      <c r="D19" s="19" t="s">
        <v>95</v>
      </c>
      <c r="E19" s="20" t="n">
        <v>628614.85</v>
      </c>
      <c r="F19" s="20" t="n">
        <v>907495.16</v>
      </c>
      <c r="G19" s="20" t="n">
        <f aca="false">IF(OR(E19="",F19=""),"",F19-E19)</f>
        <v>278880.31</v>
      </c>
      <c r="H19" s="21" t="n">
        <f aca="false">IF(OR(E19="",F19="",E19&lt;=0),"",(F19-E19)/E19)</f>
        <v>0.443642573827201</v>
      </c>
      <c r="I19" s="22" t="n">
        <v>160</v>
      </c>
      <c r="J19" s="22" t="n">
        <v>161</v>
      </c>
      <c r="K19" s="22" t="n">
        <f aca="false">IF(OR(I19="",J19=""),"",J19-I19)</f>
        <v>1</v>
      </c>
      <c r="L19" s="21" t="n">
        <f aca="false">IF(OR(I19="",J19="",I19&lt;=0),"",(J19-I19)/I19)</f>
        <v>0.00625</v>
      </c>
      <c r="M19" s="21" t="n">
        <f aca="false">IF(OR(H19="",L19=""),"",Summary!$C$7*H19+Summary!$C$8*L19)</f>
        <v>0.268685544296321</v>
      </c>
      <c r="N19" s="19" t="n">
        <f aca="false">IF(M19="","",RANK(M19,$M$2:$M$213))</f>
        <v>18</v>
      </c>
      <c r="O19" s="22"/>
      <c r="P19" s="22" t="n">
        <v>35</v>
      </c>
      <c r="Q19" s="19" t="s">
        <v>50</v>
      </c>
      <c r="R19" s="19"/>
      <c r="S19" s="19"/>
    </row>
    <row r="20" customFormat="false" ht="15" hidden="false" customHeight="true" outlineLevel="0" collapsed="false">
      <c r="A20" s="15" t="s">
        <v>96</v>
      </c>
      <c r="B20" s="15" t="s">
        <v>97</v>
      </c>
      <c r="C20" s="15" t="s">
        <v>48</v>
      </c>
      <c r="D20" s="15" t="s">
        <v>67</v>
      </c>
      <c r="E20" s="16" t="n">
        <v>1592921.12</v>
      </c>
      <c r="F20" s="16" t="n">
        <v>2024227.08</v>
      </c>
      <c r="G20" s="16" t="n">
        <f aca="false">IF(OR(E20="",F20=""),"",F20-E20)</f>
        <v>431305.96</v>
      </c>
      <c r="H20" s="17" t="n">
        <f aca="false">IF(OR(E20="",F20="",E20&lt;=0),"",(F20-E20)/E20)</f>
        <v>0.270764166903632</v>
      </c>
      <c r="I20" s="18" t="n">
        <v>121</v>
      </c>
      <c r="J20" s="18" t="n">
        <v>153</v>
      </c>
      <c r="K20" s="18" t="n">
        <f aca="false">IF(OR(I20="",J20=""),"",J20-I20)</f>
        <v>32</v>
      </c>
      <c r="L20" s="17" t="n">
        <f aca="false">IF(OR(I20="",J20="",I20&lt;=0),"",(J20-I20)/I20)</f>
        <v>0.264462809917355</v>
      </c>
      <c r="M20" s="17" t="n">
        <f aca="false">IF(OR(H20="",L20=""),"",Summary!$C$7*H20+Summary!$C$8*L20)</f>
        <v>0.268243624109121</v>
      </c>
      <c r="N20" s="15" t="n">
        <f aca="false">IF(M20="","",RANK(M20,$M$2:$M$213))</f>
        <v>19</v>
      </c>
      <c r="O20" s="18"/>
      <c r="P20" s="18"/>
      <c r="Q20" s="15" t="s">
        <v>50</v>
      </c>
      <c r="R20" s="15"/>
      <c r="S20" s="15"/>
    </row>
    <row r="21" customFormat="false" ht="15" hidden="false" customHeight="true" outlineLevel="0" collapsed="false">
      <c r="A21" s="19" t="s">
        <v>98</v>
      </c>
      <c r="B21" s="19" t="s">
        <v>99</v>
      </c>
      <c r="C21" s="19" t="s">
        <v>43</v>
      </c>
      <c r="D21" s="19" t="s">
        <v>56</v>
      </c>
      <c r="E21" s="20" t="n">
        <v>393550.32</v>
      </c>
      <c r="F21" s="20" t="n">
        <v>478400.01</v>
      </c>
      <c r="G21" s="20" t="n">
        <f aca="false">IF(OR(E21="",F21=""),"",F21-E21)</f>
        <v>84849.69</v>
      </c>
      <c r="H21" s="21" t="n">
        <f aca="false">IF(OR(E21="",F21="",E21&lt;=0),"",(F21-E21)/E21)</f>
        <v>0.215600612394369</v>
      </c>
      <c r="I21" s="22" t="n">
        <v>61</v>
      </c>
      <c r="J21" s="22" t="n">
        <v>81</v>
      </c>
      <c r="K21" s="22" t="n">
        <f aca="false">IF(OR(I21="",J21=""),"",J21-I21)</f>
        <v>20</v>
      </c>
      <c r="L21" s="21" t="n">
        <f aca="false">IF(OR(I21="",J21="",I21&lt;=0),"",(J21-I21)/I21)</f>
        <v>0.327868852459016</v>
      </c>
      <c r="M21" s="21" t="n">
        <f aca="false">IF(OR(H21="",L21=""),"",Summary!$C$7*H21+Summary!$C$8*L21)</f>
        <v>0.260507908420228</v>
      </c>
      <c r="N21" s="19" t="n">
        <f aca="false">IF(M21="","",RANK(M21,$M$2:$M$213))</f>
        <v>20</v>
      </c>
      <c r="O21" s="22"/>
      <c r="P21" s="22"/>
      <c r="Q21" s="19" t="s">
        <v>50</v>
      </c>
      <c r="R21" s="19"/>
      <c r="S21" s="19"/>
    </row>
    <row r="22" customFormat="false" ht="15" hidden="false" customHeight="true" outlineLevel="0" collapsed="false">
      <c r="A22" s="15" t="s">
        <v>100</v>
      </c>
      <c r="B22" s="15" t="s">
        <v>101</v>
      </c>
      <c r="C22" s="15" t="s">
        <v>43</v>
      </c>
      <c r="D22" s="15" t="s">
        <v>44</v>
      </c>
      <c r="E22" s="16" t="n">
        <v>443086.83</v>
      </c>
      <c r="F22" s="16" t="n">
        <v>622430.07</v>
      </c>
      <c r="G22" s="16" t="n">
        <f aca="false">IF(OR(E22="",F22=""),"",F22-E22)</f>
        <v>179343.24</v>
      </c>
      <c r="H22" s="17" t="n">
        <f aca="false">IF(OR(E22="",F22="",E22&lt;=0),"",(F22-E22)/E22)</f>
        <v>0.404758679015578</v>
      </c>
      <c r="I22" s="18" t="n">
        <v>146</v>
      </c>
      <c r="J22" s="18" t="n">
        <v>151</v>
      </c>
      <c r="K22" s="18" t="n">
        <f aca="false">IF(OR(I22="",J22=""),"",J22-I22)</f>
        <v>5</v>
      </c>
      <c r="L22" s="17" t="n">
        <f aca="false">IF(OR(I22="",J22="",I22&lt;=0),"",(J22-I22)/I22)</f>
        <v>0.0342465753424658</v>
      </c>
      <c r="M22" s="17" t="n">
        <f aca="false">IF(OR(H22="",L22=""),"",Summary!$C$7*H22+Summary!$C$8*L22)</f>
        <v>0.256553837546333</v>
      </c>
      <c r="N22" s="15" t="n">
        <f aca="false">IF(M22="","",RANK(M22,$M$2:$M$213))</f>
        <v>21</v>
      </c>
      <c r="O22" s="18"/>
      <c r="P22" s="18"/>
      <c r="Q22" s="15" t="s">
        <v>50</v>
      </c>
      <c r="R22" s="15"/>
      <c r="S22" s="15"/>
    </row>
    <row r="23" customFormat="false" ht="15" hidden="false" customHeight="true" outlineLevel="0" collapsed="false">
      <c r="A23" s="19" t="s">
        <v>102</v>
      </c>
      <c r="B23" s="19" t="s">
        <v>103</v>
      </c>
      <c r="C23" s="19" t="s">
        <v>43</v>
      </c>
      <c r="D23" s="19" t="s">
        <v>56</v>
      </c>
      <c r="E23" s="20" t="n">
        <v>230791.6</v>
      </c>
      <c r="F23" s="20" t="n">
        <v>240428.88</v>
      </c>
      <c r="G23" s="20" t="n">
        <f aca="false">IF(OR(E23="",F23=""),"",F23-E23)</f>
        <v>9637.28</v>
      </c>
      <c r="H23" s="21" t="n">
        <f aca="false">IF(OR(E23="",F23="",E23&lt;=0),"",(F23-E23)/E23)</f>
        <v>0.0417574989730995</v>
      </c>
      <c r="I23" s="22" t="n">
        <v>60</v>
      </c>
      <c r="J23" s="22" t="n">
        <v>93</v>
      </c>
      <c r="K23" s="22" t="n">
        <f aca="false">IF(OR(I23="",J23=""),"",J23-I23)</f>
        <v>33</v>
      </c>
      <c r="L23" s="21" t="n">
        <f aca="false">IF(OR(I23="",J23="",I23&lt;=0),"",(J23-I23)/I23)</f>
        <v>0.55</v>
      </c>
      <c r="M23" s="21" t="n">
        <f aca="false">IF(OR(H23="",L23=""),"",Summary!$C$7*H23+Summary!$C$8*L23)</f>
        <v>0.24505449938386</v>
      </c>
      <c r="N23" s="19" t="n">
        <f aca="false">IF(M23="","",RANK(M23,$M$2:$M$213))</f>
        <v>22</v>
      </c>
      <c r="O23" s="22"/>
      <c r="P23" s="22"/>
      <c r="Q23" s="19" t="s">
        <v>45</v>
      </c>
      <c r="R23" s="19"/>
      <c r="S23" s="19"/>
    </row>
    <row r="24" customFormat="false" ht="15" hidden="false" customHeight="true" outlineLevel="0" collapsed="false">
      <c r="A24" s="15" t="s">
        <v>104</v>
      </c>
      <c r="B24" s="15" t="s">
        <v>105</v>
      </c>
      <c r="C24" s="15" t="s">
        <v>43</v>
      </c>
      <c r="D24" s="15" t="s">
        <v>106</v>
      </c>
      <c r="E24" s="16" t="n">
        <v>268291.55</v>
      </c>
      <c r="F24" s="16" t="n">
        <v>322511.97</v>
      </c>
      <c r="G24" s="16" t="n">
        <f aca="false">IF(OR(E24="",F24=""),"",F24-E24)</f>
        <v>54220.42</v>
      </c>
      <c r="H24" s="17" t="n">
        <f aca="false">IF(OR(E24="",F24="",E24&lt;=0),"",(F24-E24)/E24)</f>
        <v>0.202095146119958</v>
      </c>
      <c r="I24" s="18" t="n">
        <v>250</v>
      </c>
      <c r="J24" s="18" t="n">
        <v>322</v>
      </c>
      <c r="K24" s="18" t="n">
        <f aca="false">IF(OR(I24="",J24=""),"",J24-I24)</f>
        <v>72</v>
      </c>
      <c r="L24" s="17" t="n">
        <f aca="false">IF(OR(I24="",J24="",I24&lt;=0),"",(J24-I24)/I24)</f>
        <v>0.288</v>
      </c>
      <c r="M24" s="17" t="n">
        <f aca="false">IF(OR(H24="",L24=""),"",Summary!$C$7*H24+Summary!$C$8*L24)</f>
        <v>0.236457087671975</v>
      </c>
      <c r="N24" s="15" t="n">
        <f aca="false">IF(M24="","",RANK(M24,$M$2:$M$213))</f>
        <v>23</v>
      </c>
      <c r="O24" s="18"/>
      <c r="P24" s="18"/>
      <c r="Q24" s="15" t="s">
        <v>45</v>
      </c>
      <c r="R24" s="15"/>
      <c r="S24" s="15"/>
    </row>
    <row r="25" customFormat="false" ht="15" hidden="false" customHeight="true" outlineLevel="0" collapsed="false">
      <c r="A25" s="19" t="s">
        <v>107</v>
      </c>
      <c r="B25" s="19" t="s">
        <v>108</v>
      </c>
      <c r="C25" s="19" t="s">
        <v>43</v>
      </c>
      <c r="D25" s="19" t="s">
        <v>53</v>
      </c>
      <c r="E25" s="20" t="n">
        <v>775361.77</v>
      </c>
      <c r="F25" s="20" t="n">
        <v>1007440.61</v>
      </c>
      <c r="G25" s="20" t="n">
        <f aca="false">IF(OR(E25="",F25=""),"",F25-E25)</f>
        <v>232078.84</v>
      </c>
      <c r="H25" s="21" t="n">
        <f aca="false">IF(OR(E25="",F25="",E25&lt;=0),"",(F25-E25)/E25)</f>
        <v>0.299316846637925</v>
      </c>
      <c r="I25" s="22" t="n">
        <v>289</v>
      </c>
      <c r="J25" s="22" t="n">
        <v>329</v>
      </c>
      <c r="K25" s="22" t="n">
        <f aca="false">IF(OR(I25="",J25=""),"",J25-I25)</f>
        <v>40</v>
      </c>
      <c r="L25" s="21" t="n">
        <f aca="false">IF(OR(I25="",J25="",I25&lt;=0),"",(J25-I25)/I25)</f>
        <v>0.13840830449827</v>
      </c>
      <c r="M25" s="21" t="n">
        <f aca="false">IF(OR(H25="",L25=""),"",Summary!$C$7*H25+Summary!$C$8*L25)</f>
        <v>0.234953429782063</v>
      </c>
      <c r="N25" s="19" t="n">
        <f aca="false">IF(M25="","",RANK(M25,$M$2:$M$213))</f>
        <v>24</v>
      </c>
      <c r="O25" s="22"/>
      <c r="P25" s="22"/>
      <c r="Q25" s="19" t="s">
        <v>45</v>
      </c>
      <c r="R25" s="19"/>
      <c r="S25" s="19"/>
    </row>
    <row r="26" customFormat="false" ht="15" hidden="false" customHeight="true" outlineLevel="0" collapsed="false">
      <c r="A26" s="15" t="s">
        <v>109</v>
      </c>
      <c r="B26" s="15" t="s">
        <v>110</v>
      </c>
      <c r="C26" s="15" t="s">
        <v>48</v>
      </c>
      <c r="D26" s="15" t="s">
        <v>84</v>
      </c>
      <c r="E26" s="16" t="n">
        <v>572839</v>
      </c>
      <c r="F26" s="16" t="n">
        <v>698259</v>
      </c>
      <c r="G26" s="16" t="n">
        <f aca="false">IF(OR(E26="",F26=""),"",F26-E26)</f>
        <v>125420</v>
      </c>
      <c r="H26" s="17" t="n">
        <f aca="false">IF(OR(E26="",F26="",E26&lt;=0),"",(F26-E26)/E26)</f>
        <v>0.218944590015694</v>
      </c>
      <c r="I26" s="18" t="n">
        <v>55</v>
      </c>
      <c r="J26" s="18" t="n">
        <v>67</v>
      </c>
      <c r="K26" s="18" t="n">
        <f aca="false">IF(OR(I26="",J26=""),"",J26-I26)</f>
        <v>12</v>
      </c>
      <c r="L26" s="17" t="n">
        <f aca="false">IF(OR(I26="",J26="",I26&lt;=0),"",(J26-I26)/I26)</f>
        <v>0.218181818181818</v>
      </c>
      <c r="M26" s="17" t="n">
        <f aca="false">IF(OR(H26="",L26=""),"",Summary!$C$7*H26+Summary!$C$8*L26)</f>
        <v>0.218639481282144</v>
      </c>
      <c r="N26" s="15" t="n">
        <f aca="false">IF(M26="","",RANK(M26,$M$2:$M$213))</f>
        <v>25</v>
      </c>
      <c r="O26" s="18"/>
      <c r="P26" s="18"/>
      <c r="Q26" s="15" t="s">
        <v>45</v>
      </c>
      <c r="R26" s="15" t="s">
        <v>111</v>
      </c>
      <c r="S26" s="15"/>
    </row>
    <row r="27" customFormat="false" ht="15" hidden="false" customHeight="true" outlineLevel="0" collapsed="false">
      <c r="A27" s="19" t="s">
        <v>112</v>
      </c>
      <c r="B27" s="19" t="s">
        <v>113</v>
      </c>
      <c r="C27" s="19" t="s">
        <v>43</v>
      </c>
      <c r="D27" s="19" t="s">
        <v>106</v>
      </c>
      <c r="E27" s="20" t="n">
        <v>354208.51</v>
      </c>
      <c r="F27" s="20" t="n">
        <v>441338.98</v>
      </c>
      <c r="G27" s="20" t="n">
        <f aca="false">IF(OR(E27="",F27=""),"",F27-E27)</f>
        <v>87130.47</v>
      </c>
      <c r="H27" s="21" t="n">
        <f aca="false">IF(OR(E27="",F27="",E27&lt;=0),"",(F27-E27)/E27)</f>
        <v>0.245986382427684</v>
      </c>
      <c r="I27" s="22" t="n">
        <v>241</v>
      </c>
      <c r="J27" s="22" t="n">
        <v>282</v>
      </c>
      <c r="K27" s="22" t="n">
        <f aca="false">IF(OR(I27="",J27=""),"",J27-I27)</f>
        <v>41</v>
      </c>
      <c r="L27" s="21" t="n">
        <f aca="false">IF(OR(I27="",J27="",I27&lt;=0),"",(J27-I27)/I27)</f>
        <v>0.170124481327801</v>
      </c>
      <c r="M27" s="21" t="n">
        <f aca="false">IF(OR(H27="",L27=""),"",Summary!$C$7*H27+Summary!$C$8*L27)</f>
        <v>0.21564162198773</v>
      </c>
      <c r="N27" s="19" t="n">
        <f aca="false">IF(M27="","",RANK(M27,$M$2:$M$213))</f>
        <v>26</v>
      </c>
      <c r="O27" s="22"/>
      <c r="P27" s="22"/>
      <c r="Q27" s="19" t="s">
        <v>45</v>
      </c>
      <c r="R27" s="19"/>
      <c r="S27" s="19"/>
    </row>
    <row r="28" customFormat="false" ht="15" hidden="false" customHeight="true" outlineLevel="0" collapsed="false">
      <c r="A28" s="15" t="s">
        <v>114</v>
      </c>
      <c r="B28" s="15" t="s">
        <v>115</v>
      </c>
      <c r="C28" s="15" t="s">
        <v>48</v>
      </c>
      <c r="D28" s="15" t="s">
        <v>84</v>
      </c>
      <c r="E28" s="16" t="n">
        <v>1720206.37</v>
      </c>
      <c r="F28" s="16" t="n">
        <v>2082228.05</v>
      </c>
      <c r="G28" s="16" t="n">
        <f aca="false">IF(OR(E28="",F28=""),"",F28-E28)</f>
        <v>362021.68</v>
      </c>
      <c r="H28" s="17" t="n">
        <f aca="false">IF(OR(E28="",F28="",E28&lt;=0),"",(F28-E28)/E28)</f>
        <v>0.210452470304479</v>
      </c>
      <c r="I28" s="18" t="n">
        <v>140</v>
      </c>
      <c r="J28" s="18" t="n">
        <v>171</v>
      </c>
      <c r="K28" s="18" t="n">
        <f aca="false">IF(OR(I28="",J28=""),"",J28-I28)</f>
        <v>31</v>
      </c>
      <c r="L28" s="17" t="n">
        <f aca="false">IF(OR(I28="",J28="",I28&lt;=0),"",(J28-I28)/I28)</f>
        <v>0.221428571428571</v>
      </c>
      <c r="M28" s="17" t="n">
        <f aca="false">IF(OR(H28="",L28=""),"",Summary!$C$7*H28+Summary!$C$8*L28)</f>
        <v>0.214842910754116</v>
      </c>
      <c r="N28" s="15" t="n">
        <f aca="false">IF(M28="","",RANK(M28,$M$2:$M$213))</f>
        <v>27</v>
      </c>
      <c r="O28" s="18"/>
      <c r="P28" s="18"/>
      <c r="Q28" s="15" t="s">
        <v>50</v>
      </c>
      <c r="R28" s="15"/>
      <c r="S28" s="15"/>
    </row>
    <row r="29" customFormat="false" ht="15" hidden="false" customHeight="true" outlineLevel="0" collapsed="false">
      <c r="A29" s="19" t="s">
        <v>116</v>
      </c>
      <c r="B29" s="19" t="s">
        <v>117</v>
      </c>
      <c r="C29" s="19" t="s">
        <v>43</v>
      </c>
      <c r="D29" s="19" t="s">
        <v>53</v>
      </c>
      <c r="E29" s="20" t="n">
        <v>457328.62</v>
      </c>
      <c r="F29" s="20" t="n">
        <v>518076.58</v>
      </c>
      <c r="G29" s="20" t="n">
        <f aca="false">IF(OR(E29="",F29=""),"",F29-E29)</f>
        <v>60747.96</v>
      </c>
      <c r="H29" s="21" t="n">
        <f aca="false">IF(OR(E29="",F29="",E29&lt;=0),"",(F29-E29)/E29)</f>
        <v>0.132832185311298</v>
      </c>
      <c r="I29" s="22" t="n">
        <v>106</v>
      </c>
      <c r="J29" s="22" t="n">
        <v>141</v>
      </c>
      <c r="K29" s="22" t="n">
        <f aca="false">IF(OR(I29="",J29=""),"",J29-I29)</f>
        <v>35</v>
      </c>
      <c r="L29" s="21" t="n">
        <f aca="false">IF(OR(I29="",J29="",I29&lt;=0),"",(J29-I29)/I29)</f>
        <v>0.330188679245283</v>
      </c>
      <c r="M29" s="21" t="n">
        <f aca="false">IF(OR(H29="",L29=""),"",Summary!$C$7*H29+Summary!$C$8*L29)</f>
        <v>0.211774782884892</v>
      </c>
      <c r="N29" s="19" t="n">
        <f aca="false">IF(M29="","",RANK(M29,$M$2:$M$213))</f>
        <v>28</v>
      </c>
      <c r="O29" s="22"/>
      <c r="P29" s="22"/>
      <c r="Q29" s="19" t="s">
        <v>45</v>
      </c>
      <c r="R29" s="19"/>
      <c r="S29" s="19"/>
    </row>
    <row r="30" customFormat="false" ht="15" hidden="false" customHeight="true" outlineLevel="0" collapsed="false">
      <c r="A30" s="15" t="s">
        <v>118</v>
      </c>
      <c r="B30" s="15" t="s">
        <v>119</v>
      </c>
      <c r="C30" s="15" t="s">
        <v>43</v>
      </c>
      <c r="D30" s="15" t="s">
        <v>44</v>
      </c>
      <c r="E30" s="16" t="n">
        <v>711711.22</v>
      </c>
      <c r="F30" s="16" t="n">
        <v>876386</v>
      </c>
      <c r="G30" s="16" t="n">
        <f aca="false">IF(OR(E30="",F30=""),"",F30-E30)</f>
        <v>164674.78</v>
      </c>
      <c r="H30" s="17" t="n">
        <f aca="false">IF(OR(E30="",F30="",E30&lt;=0),"",(F30-E30)/E30)</f>
        <v>0.231378648210717</v>
      </c>
      <c r="I30" s="18" t="n">
        <v>158</v>
      </c>
      <c r="J30" s="18" t="n">
        <v>183</v>
      </c>
      <c r="K30" s="18" t="n">
        <f aca="false">IF(OR(I30="",J30=""),"",J30-I30)</f>
        <v>25</v>
      </c>
      <c r="L30" s="17" t="n">
        <f aca="false">IF(OR(I30="",J30="",I30&lt;=0),"",(J30-I30)/I30)</f>
        <v>0.158227848101266</v>
      </c>
      <c r="M30" s="17" t="n">
        <f aca="false">IF(OR(H30="",L30=""),"",Summary!$C$7*H30+Summary!$C$8*L30)</f>
        <v>0.202118328166936</v>
      </c>
      <c r="N30" s="15" t="n">
        <f aca="false">IF(M30="","",RANK(M30,$M$2:$M$213))</f>
        <v>29</v>
      </c>
      <c r="O30" s="18"/>
      <c r="P30" s="18"/>
      <c r="Q30" s="15"/>
      <c r="R30" s="15"/>
      <c r="S30" s="15"/>
    </row>
    <row r="31" customFormat="false" ht="15" hidden="false" customHeight="true" outlineLevel="0" collapsed="false">
      <c r="A31" s="19" t="s">
        <v>120</v>
      </c>
      <c r="B31" s="19" t="s">
        <v>121</v>
      </c>
      <c r="C31" s="19" t="s">
        <v>43</v>
      </c>
      <c r="D31" s="19" t="s">
        <v>106</v>
      </c>
      <c r="E31" s="20" t="n">
        <v>77809</v>
      </c>
      <c r="F31" s="20" t="n">
        <v>109177</v>
      </c>
      <c r="G31" s="20" t="n">
        <f aca="false">IF(OR(E31="",F31=""),"",F31-E31)</f>
        <v>31368</v>
      </c>
      <c r="H31" s="21" t="n">
        <f aca="false">IF(OR(E31="",F31="",E31&lt;=0),"",(F31-E31)/E31)</f>
        <v>0.403141024817181</v>
      </c>
      <c r="I31" s="22" t="n">
        <v>110</v>
      </c>
      <c r="J31" s="22" t="n">
        <v>98</v>
      </c>
      <c r="K31" s="22" t="n">
        <f aca="false">IF(OR(I31="",J31=""),"",J31-I31)</f>
        <v>-12</v>
      </c>
      <c r="L31" s="21" t="n">
        <f aca="false">IF(OR(I31="",J31="",I31&lt;=0),"",(J31-I31)/I31)</f>
        <v>-0.109090909090909</v>
      </c>
      <c r="M31" s="21" t="n">
        <f aca="false">IF(OR(H31="",L31=""),"",Summary!$C$7*H31+Summary!$C$8*L31)</f>
        <v>0.198248251253945</v>
      </c>
      <c r="N31" s="19" t="n">
        <f aca="false">IF(M31="","",RANK(M31,$M$2:$M$213))</f>
        <v>30</v>
      </c>
      <c r="O31" s="22"/>
      <c r="P31" s="22"/>
      <c r="Q31" s="19" t="s">
        <v>45</v>
      </c>
      <c r="R31" s="19"/>
      <c r="S31" s="19"/>
    </row>
    <row r="32" customFormat="false" ht="15" hidden="false" customHeight="true" outlineLevel="0" collapsed="false">
      <c r="A32" s="15" t="s">
        <v>122</v>
      </c>
      <c r="B32" s="15" t="s">
        <v>123</v>
      </c>
      <c r="C32" s="15" t="s">
        <v>48</v>
      </c>
      <c r="D32" s="15" t="s">
        <v>124</v>
      </c>
      <c r="E32" s="16" t="n">
        <v>604312.63</v>
      </c>
      <c r="F32" s="16" t="n">
        <v>783717.82</v>
      </c>
      <c r="G32" s="16" t="n">
        <f aca="false">IF(OR(E32="",F32=""),"",F32-E32)</f>
        <v>179405.19</v>
      </c>
      <c r="H32" s="17" t="n">
        <f aca="false">IF(OR(E32="",F32="",E32&lt;=0),"",(F32-E32)/E32)</f>
        <v>0.296874798066027</v>
      </c>
      <c r="I32" s="18" t="n">
        <v>222</v>
      </c>
      <c r="J32" s="18" t="n">
        <v>233</v>
      </c>
      <c r="K32" s="18" t="n">
        <f aca="false">IF(OR(I32="",J32=""),"",J32-I32)</f>
        <v>11</v>
      </c>
      <c r="L32" s="17" t="n">
        <f aca="false">IF(OR(I32="",J32="",I32&lt;=0),"",(J32-I32)/I32)</f>
        <v>0.0495495495495496</v>
      </c>
      <c r="M32" s="17" t="n">
        <f aca="false">IF(OR(H32="",L32=""),"",Summary!$C$7*H32+Summary!$C$8*L32)</f>
        <v>0.197944698659436</v>
      </c>
      <c r="N32" s="15" t="n">
        <f aca="false">IF(M32="","",RANK(M32,$M$2:$M$213))</f>
        <v>31</v>
      </c>
      <c r="O32" s="18"/>
      <c r="P32" s="18" t="n">
        <v>66</v>
      </c>
      <c r="Q32" s="15" t="s">
        <v>45</v>
      </c>
      <c r="R32" s="15" t="s">
        <v>125</v>
      </c>
      <c r="S32" s="15"/>
    </row>
    <row r="33" customFormat="false" ht="15" hidden="false" customHeight="true" outlineLevel="0" collapsed="false">
      <c r="A33" s="19" t="s">
        <v>126</v>
      </c>
      <c r="B33" s="19" t="s">
        <v>127</v>
      </c>
      <c r="C33" s="19" t="s">
        <v>43</v>
      </c>
      <c r="D33" s="19" t="s">
        <v>53</v>
      </c>
      <c r="E33" s="20" t="n">
        <v>700937</v>
      </c>
      <c r="F33" s="20" t="n">
        <v>798907</v>
      </c>
      <c r="G33" s="20" t="n">
        <f aca="false">IF(OR(E33="",F33=""),"",F33-E33)</f>
        <v>97970</v>
      </c>
      <c r="H33" s="21" t="n">
        <f aca="false">IF(OR(E33="",F33="",E33&lt;=0),"",(F33-E33)/E33)</f>
        <v>0.139770050660758</v>
      </c>
      <c r="I33" s="22" t="n">
        <v>116</v>
      </c>
      <c r="J33" s="22" t="n">
        <v>149</v>
      </c>
      <c r="K33" s="22" t="n">
        <f aca="false">IF(OR(I33="",J33=""),"",J33-I33)</f>
        <v>33</v>
      </c>
      <c r="L33" s="21" t="n">
        <f aca="false">IF(OR(I33="",J33="",I33&lt;=0),"",(J33-I33)/I33)</f>
        <v>0.28448275862069</v>
      </c>
      <c r="M33" s="21" t="n">
        <f aca="false">IF(OR(H33="",L33=""),"",Summary!$C$7*H33+Summary!$C$8*L33)</f>
        <v>0.197655133844731</v>
      </c>
      <c r="N33" s="19" t="n">
        <f aca="false">IF(M33="","",RANK(M33,$M$2:$M$213))</f>
        <v>32</v>
      </c>
      <c r="O33" s="22"/>
      <c r="P33" s="22"/>
      <c r="Q33" s="19" t="s">
        <v>45</v>
      </c>
      <c r="R33" s="19"/>
      <c r="S33" s="19"/>
    </row>
    <row r="34" customFormat="false" ht="15" hidden="false" customHeight="true" outlineLevel="0" collapsed="false">
      <c r="A34" s="15" t="s">
        <v>128</v>
      </c>
      <c r="B34" s="15" t="s">
        <v>129</v>
      </c>
      <c r="C34" s="15" t="s">
        <v>43</v>
      </c>
      <c r="D34" s="15" t="s">
        <v>106</v>
      </c>
      <c r="E34" s="16" t="n">
        <v>255271.84</v>
      </c>
      <c r="F34" s="16" t="n">
        <v>274813.46</v>
      </c>
      <c r="G34" s="16" t="n">
        <f aca="false">IF(OR(E34="",F34=""),"",F34-E34)</f>
        <v>19541.62</v>
      </c>
      <c r="H34" s="17" t="n">
        <f aca="false">IF(OR(E34="",F34="",E34&lt;=0),"",(F34-E34)/E34)</f>
        <v>0.0765521962782892</v>
      </c>
      <c r="I34" s="18" t="n">
        <v>217</v>
      </c>
      <c r="J34" s="18" t="n">
        <v>299</v>
      </c>
      <c r="K34" s="18" t="n">
        <f aca="false">IF(OR(I34="",J34=""),"",J34-I34)</f>
        <v>82</v>
      </c>
      <c r="L34" s="17" t="n">
        <f aca="false">IF(OR(I34="",J34="",I34&lt;=0),"",(J34-I34)/I34)</f>
        <v>0.377880184331797</v>
      </c>
      <c r="M34" s="17" t="n">
        <f aca="false">IF(OR(H34="",L34=""),"",Summary!$C$7*H34+Summary!$C$8*L34)</f>
        <v>0.197083391499692</v>
      </c>
      <c r="N34" s="15" t="n">
        <f aca="false">IF(M34="","",RANK(M34,$M$2:$M$213))</f>
        <v>33</v>
      </c>
      <c r="O34" s="18"/>
      <c r="P34" s="18"/>
      <c r="Q34" s="15" t="s">
        <v>45</v>
      </c>
      <c r="R34" s="15"/>
      <c r="S34" s="15"/>
    </row>
    <row r="35" customFormat="false" ht="15" hidden="false" customHeight="true" outlineLevel="0" collapsed="false">
      <c r="A35" s="19" t="s">
        <v>130</v>
      </c>
      <c r="B35" s="19" t="s">
        <v>131</v>
      </c>
      <c r="C35" s="19" t="s">
        <v>48</v>
      </c>
      <c r="D35" s="19" t="s">
        <v>132</v>
      </c>
      <c r="E35" s="20" t="n">
        <v>379005.9</v>
      </c>
      <c r="F35" s="20" t="n">
        <v>346774.72</v>
      </c>
      <c r="G35" s="20" t="n">
        <f aca="false">IF(OR(E35="",F35=""),"",F35-E35)</f>
        <v>-32231.1800000001</v>
      </c>
      <c r="H35" s="21" t="n">
        <f aca="false">IF(OR(E35="",F35="",E35&lt;=0),"",(F35-E35)/E35)</f>
        <v>-0.0850413674299003</v>
      </c>
      <c r="I35" s="22" t="n">
        <v>13</v>
      </c>
      <c r="J35" s="22" t="n">
        <v>21</v>
      </c>
      <c r="K35" s="22" t="n">
        <f aca="false">IF(OR(I35="",J35=""),"",J35-I35)</f>
        <v>8</v>
      </c>
      <c r="L35" s="21" t="n">
        <f aca="false">IF(OR(I35="",J35="",I35&lt;=0),"",(J35-I35)/I35)</f>
        <v>0.615384615384615</v>
      </c>
      <c r="M35" s="21" t="n">
        <f aca="false">IF(OR(H35="",L35=""),"",Summary!$C$7*H35+Summary!$C$8*L35)</f>
        <v>0.195129025695906</v>
      </c>
      <c r="N35" s="19" t="n">
        <f aca="false">IF(M35="","",RANK(M35,$M$2:$M$213))</f>
        <v>34</v>
      </c>
      <c r="O35" s="22"/>
      <c r="P35" s="22" t="n">
        <v>7</v>
      </c>
      <c r="Q35" s="19" t="s">
        <v>50</v>
      </c>
      <c r="R35" s="19"/>
      <c r="S35" s="19"/>
    </row>
    <row r="36" customFormat="false" ht="15" hidden="false" customHeight="true" outlineLevel="0" collapsed="false">
      <c r="A36" s="15" t="s">
        <v>133</v>
      </c>
      <c r="B36" s="15" t="s">
        <v>134</v>
      </c>
      <c r="C36" s="15" t="s">
        <v>43</v>
      </c>
      <c r="D36" s="15" t="s">
        <v>53</v>
      </c>
      <c r="E36" s="16" t="n">
        <v>453386.1</v>
      </c>
      <c r="F36" s="16" t="n">
        <v>539208.73</v>
      </c>
      <c r="G36" s="16" t="n">
        <f aca="false">IF(OR(E36="",F36=""),"",F36-E36)</f>
        <v>85822.63</v>
      </c>
      <c r="H36" s="17" t="n">
        <f aca="false">IF(OR(E36="",F36="",E36&lt;=0),"",(F36-E36)/E36)</f>
        <v>0.189292591899046</v>
      </c>
      <c r="I36" s="18" t="n">
        <v>98</v>
      </c>
      <c r="J36" s="18" t="n">
        <v>116</v>
      </c>
      <c r="K36" s="18" t="n">
        <f aca="false">IF(OR(I36="",J36=""),"",J36-I36)</f>
        <v>18</v>
      </c>
      <c r="L36" s="17" t="n">
        <f aca="false">IF(OR(I36="",J36="",I36&lt;=0),"",(J36-I36)/I36)</f>
        <v>0.183673469387755</v>
      </c>
      <c r="M36" s="17" t="n">
        <f aca="false">IF(OR(H36="",L36=""),"",Summary!$C$7*H36+Summary!$C$8*L36)</f>
        <v>0.18704494289453</v>
      </c>
      <c r="N36" s="15" t="n">
        <f aca="false">IF(M36="","",RANK(M36,$M$2:$M$213))</f>
        <v>35</v>
      </c>
      <c r="O36" s="18"/>
      <c r="P36" s="18"/>
      <c r="Q36" s="15" t="s">
        <v>45</v>
      </c>
      <c r="R36" s="15"/>
      <c r="S36" s="15"/>
    </row>
    <row r="37" customFormat="false" ht="15" hidden="false" customHeight="true" outlineLevel="0" collapsed="false">
      <c r="A37" s="19" t="s">
        <v>135</v>
      </c>
      <c r="B37" s="19" t="s">
        <v>136</v>
      </c>
      <c r="C37" s="19" t="s">
        <v>43</v>
      </c>
      <c r="D37" s="19" t="s">
        <v>61</v>
      </c>
      <c r="E37" s="20" t="n">
        <v>253257</v>
      </c>
      <c r="F37" s="20" t="n">
        <v>312845.99</v>
      </c>
      <c r="G37" s="20" t="n">
        <f aca="false">IF(OR(E37="",F37=""),"",F37-E37)</f>
        <v>59588.99</v>
      </c>
      <c r="H37" s="21" t="n">
        <f aca="false">IF(OR(E37="",F37="",E37&lt;=0),"",(F37-E37)/E37)</f>
        <v>0.23529059413955</v>
      </c>
      <c r="I37" s="22" t="n">
        <v>36</v>
      </c>
      <c r="J37" s="22" t="n">
        <v>40</v>
      </c>
      <c r="K37" s="22" t="n">
        <f aca="false">IF(OR(I37="",J37=""),"",J37-I37)</f>
        <v>4</v>
      </c>
      <c r="L37" s="21" t="n">
        <f aca="false">IF(OR(I37="",J37="",I37&lt;=0),"",(J37-I37)/I37)</f>
        <v>0.111111111111111</v>
      </c>
      <c r="M37" s="21" t="n">
        <f aca="false">IF(OR(H37="",L37=""),"",Summary!$C$7*H37+Summary!$C$8*L37)</f>
        <v>0.185618800928174</v>
      </c>
      <c r="N37" s="19" t="n">
        <f aca="false">IF(M37="","",RANK(M37,$M$2:$M$213))</f>
        <v>36</v>
      </c>
      <c r="O37" s="22"/>
      <c r="P37" s="22"/>
      <c r="Q37" s="19" t="s">
        <v>45</v>
      </c>
      <c r="R37" s="19"/>
      <c r="S37" s="19"/>
    </row>
    <row r="38" customFormat="false" ht="15" hidden="false" customHeight="true" outlineLevel="0" collapsed="false">
      <c r="A38" s="15" t="s">
        <v>137</v>
      </c>
      <c r="B38" s="15" t="s">
        <v>138</v>
      </c>
      <c r="C38" s="15" t="s">
        <v>43</v>
      </c>
      <c r="D38" s="15" t="s">
        <v>53</v>
      </c>
      <c r="E38" s="16" t="n">
        <v>399328.82</v>
      </c>
      <c r="F38" s="16" t="n">
        <v>497945.57</v>
      </c>
      <c r="G38" s="16" t="n">
        <f aca="false">IF(OR(E38="",F38=""),"",F38-E38)</f>
        <v>98616.75</v>
      </c>
      <c r="H38" s="17" t="n">
        <f aca="false">IF(OR(E38="",F38="",E38&lt;=0),"",(F38-E38)/E38)</f>
        <v>0.246956255248494</v>
      </c>
      <c r="I38" s="18" t="n">
        <v>402</v>
      </c>
      <c r="J38" s="18" t="n">
        <v>428</v>
      </c>
      <c r="K38" s="18" t="n">
        <f aca="false">IF(OR(I38="",J38=""),"",J38-I38)</f>
        <v>26</v>
      </c>
      <c r="L38" s="17" t="n">
        <f aca="false">IF(OR(I38="",J38="",I38&lt;=0),"",(J38-I38)/I38)</f>
        <v>0.0646766169154229</v>
      </c>
      <c r="M38" s="17" t="n">
        <f aca="false">IF(OR(H38="",L38=""),"",Summary!$C$7*H38+Summary!$C$8*L38)</f>
        <v>0.174044399915266</v>
      </c>
      <c r="N38" s="15" t="n">
        <f aca="false">IF(M38="","",RANK(M38,$M$2:$M$213))</f>
        <v>37</v>
      </c>
      <c r="O38" s="18"/>
      <c r="P38" s="18"/>
      <c r="Q38" s="15" t="s">
        <v>50</v>
      </c>
      <c r="R38" s="15"/>
      <c r="S38" s="15"/>
    </row>
    <row r="39" customFormat="false" ht="15" hidden="false" customHeight="true" outlineLevel="0" collapsed="false">
      <c r="A39" s="19" t="s">
        <v>139</v>
      </c>
      <c r="B39" s="19" t="s">
        <v>140</v>
      </c>
      <c r="C39" s="19" t="s">
        <v>43</v>
      </c>
      <c r="D39" s="19" t="s">
        <v>141</v>
      </c>
      <c r="E39" s="20" t="n">
        <v>294223.42</v>
      </c>
      <c r="F39" s="20" t="n">
        <v>386183.66</v>
      </c>
      <c r="G39" s="20" t="n">
        <f aca="false">IF(OR(E39="",F39=""),"",F39-E39)</f>
        <v>91960.24</v>
      </c>
      <c r="H39" s="21" t="n">
        <f aca="false">IF(OR(E39="",F39="",E39&lt;=0),"",(F39-E39)/E39)</f>
        <v>0.312552413400674</v>
      </c>
      <c r="I39" s="22" t="n">
        <v>73</v>
      </c>
      <c r="J39" s="22" t="n">
        <v>70</v>
      </c>
      <c r="K39" s="22" t="n">
        <f aca="false">IF(OR(I39="",J39=""),"",J39-I39)</f>
        <v>-3</v>
      </c>
      <c r="L39" s="21" t="n">
        <f aca="false">IF(OR(I39="",J39="",I39&lt;=0),"",(J39-I39)/I39)</f>
        <v>-0.0410958904109589</v>
      </c>
      <c r="M39" s="21" t="n">
        <f aca="false">IF(OR(H39="",L39=""),"",Summary!$C$7*H39+Summary!$C$8*L39)</f>
        <v>0.171093091876021</v>
      </c>
      <c r="N39" s="19" t="n">
        <f aca="false">IF(M39="","",RANK(M39,$M$2:$M$213))</f>
        <v>38</v>
      </c>
      <c r="O39" s="22"/>
      <c r="P39" s="22"/>
      <c r="Q39" s="19" t="s">
        <v>45</v>
      </c>
      <c r="R39" s="19"/>
      <c r="S39" s="19"/>
    </row>
    <row r="40" customFormat="false" ht="15" hidden="false" customHeight="true" outlineLevel="0" collapsed="false">
      <c r="A40" s="15" t="s">
        <v>142</v>
      </c>
      <c r="B40" s="15" t="s">
        <v>143</v>
      </c>
      <c r="C40" s="15" t="s">
        <v>43</v>
      </c>
      <c r="D40" s="15" t="s">
        <v>53</v>
      </c>
      <c r="E40" s="16" t="n">
        <v>319062.81</v>
      </c>
      <c r="F40" s="16" t="n">
        <v>379039.34</v>
      </c>
      <c r="G40" s="16" t="n">
        <f aca="false">IF(OR(E40="",F40=""),"",F40-E40)</f>
        <v>59976.53</v>
      </c>
      <c r="H40" s="17" t="n">
        <f aca="false">IF(OR(E40="",F40="",E40&lt;=0),"",(F40-E40)/E40)</f>
        <v>0.187977188566728</v>
      </c>
      <c r="I40" s="18" t="n">
        <v>160</v>
      </c>
      <c r="J40" s="18" t="n">
        <v>178</v>
      </c>
      <c r="K40" s="18" t="n">
        <f aca="false">IF(OR(I40="",J40=""),"",J40-I40)</f>
        <v>18</v>
      </c>
      <c r="L40" s="17" t="n">
        <f aca="false">IF(OR(I40="",J40="",I40&lt;=0),"",(J40-I40)/I40)</f>
        <v>0.1125</v>
      </c>
      <c r="M40" s="17" t="n">
        <f aca="false">IF(OR(H40="",L40=""),"",Summary!$C$7*H40+Summary!$C$8*L40)</f>
        <v>0.157786313140037</v>
      </c>
      <c r="N40" s="15" t="n">
        <f aca="false">IF(M40="","",RANK(M40,$M$2:$M$213))</f>
        <v>39</v>
      </c>
      <c r="O40" s="18"/>
      <c r="P40" s="18"/>
      <c r="Q40" s="15" t="s">
        <v>45</v>
      </c>
      <c r="R40" s="15"/>
      <c r="S40" s="15"/>
    </row>
    <row r="41" customFormat="false" ht="15" hidden="false" customHeight="true" outlineLevel="0" collapsed="false">
      <c r="A41" s="19" t="s">
        <v>144</v>
      </c>
      <c r="B41" s="19" t="s">
        <v>145</v>
      </c>
      <c r="C41" s="19" t="s">
        <v>43</v>
      </c>
      <c r="D41" s="19" t="s">
        <v>53</v>
      </c>
      <c r="E41" s="20" t="n">
        <v>732438.5</v>
      </c>
      <c r="F41" s="20" t="n">
        <v>872660.64</v>
      </c>
      <c r="G41" s="20" t="n">
        <f aca="false">IF(OR(E41="",F41=""),"",F41-E41)</f>
        <v>140222.14</v>
      </c>
      <c r="H41" s="21" t="n">
        <f aca="false">IF(OR(E41="",F41="",E41&lt;=0),"",(F41-E41)/E41)</f>
        <v>0.191445616253105</v>
      </c>
      <c r="I41" s="22" t="n">
        <v>46</v>
      </c>
      <c r="J41" s="22" t="n">
        <v>50</v>
      </c>
      <c r="K41" s="22" t="n">
        <f aca="false">IF(OR(I41="",J41=""),"",J41-I41)</f>
        <v>4</v>
      </c>
      <c r="L41" s="21" t="n">
        <f aca="false">IF(OR(I41="",J41="",I41&lt;=0),"",(J41-I41)/I41)</f>
        <v>0.0869565217391304</v>
      </c>
      <c r="M41" s="21" t="n">
        <f aca="false">IF(OR(H41="",L41=""),"",Summary!$C$7*H41+Summary!$C$8*L41)</f>
        <v>0.149649978447515</v>
      </c>
      <c r="N41" s="19" t="n">
        <f aca="false">IF(M41="","",RANK(M41,$M$2:$M$213))</f>
        <v>40</v>
      </c>
      <c r="O41" s="22"/>
      <c r="P41" s="22"/>
      <c r="Q41" s="19" t="s">
        <v>50</v>
      </c>
      <c r="R41" s="19"/>
      <c r="S41" s="19"/>
    </row>
    <row r="42" customFormat="false" ht="15" hidden="false" customHeight="true" outlineLevel="0" collapsed="false">
      <c r="A42" s="15" t="s">
        <v>146</v>
      </c>
      <c r="B42" s="15" t="s">
        <v>147</v>
      </c>
      <c r="C42" s="15" t="s">
        <v>43</v>
      </c>
      <c r="D42" s="15" t="s">
        <v>106</v>
      </c>
      <c r="E42" s="16" t="n">
        <v>314515.65</v>
      </c>
      <c r="F42" s="16" t="n">
        <v>306316.6</v>
      </c>
      <c r="G42" s="16" t="n">
        <f aca="false">IF(OR(E42="",F42=""),"",F42-E42)</f>
        <v>-8199.05000000005</v>
      </c>
      <c r="H42" s="17" t="n">
        <f aca="false">IF(OR(E42="",F42="",E42&lt;=0),"",(F42-E42)/E42)</f>
        <v>-0.0260688140637836</v>
      </c>
      <c r="I42" s="18" t="n">
        <v>149</v>
      </c>
      <c r="J42" s="18" t="n">
        <v>208</v>
      </c>
      <c r="K42" s="18" t="n">
        <f aca="false">IF(OR(I42="",J42=""),"",J42-I42)</f>
        <v>59</v>
      </c>
      <c r="L42" s="17" t="n">
        <f aca="false">IF(OR(I42="",J42="",I42&lt;=0),"",(J42-I42)/I42)</f>
        <v>0.395973154362416</v>
      </c>
      <c r="M42" s="17" t="n">
        <f aca="false">IF(OR(H42="",L42=""),"",Summary!$C$7*H42+Summary!$C$8*L42)</f>
        <v>0.142747973306696</v>
      </c>
      <c r="N42" s="15" t="n">
        <f aca="false">IF(M42="","",RANK(M42,$M$2:$M$213))</f>
        <v>41</v>
      </c>
      <c r="O42" s="18"/>
      <c r="P42" s="18"/>
      <c r="Q42" s="15" t="s">
        <v>45</v>
      </c>
      <c r="R42" s="15"/>
      <c r="S42" s="15"/>
    </row>
    <row r="43" customFormat="false" ht="15" hidden="false" customHeight="true" outlineLevel="0" collapsed="false">
      <c r="A43" s="19" t="s">
        <v>148</v>
      </c>
      <c r="B43" s="19" t="s">
        <v>149</v>
      </c>
      <c r="C43" s="19" t="s">
        <v>43</v>
      </c>
      <c r="D43" s="19" t="s">
        <v>53</v>
      </c>
      <c r="E43" s="20" t="n">
        <v>857047.8</v>
      </c>
      <c r="F43" s="20" t="n">
        <v>966323</v>
      </c>
      <c r="G43" s="20" t="n">
        <f aca="false">IF(OR(E43="",F43=""),"",F43-E43)</f>
        <v>109275.2</v>
      </c>
      <c r="H43" s="21" t="n">
        <f aca="false">IF(OR(E43="",F43="",E43&lt;=0),"",(F43-E43)/E43)</f>
        <v>0.127501873291081</v>
      </c>
      <c r="I43" s="22" t="n">
        <v>118</v>
      </c>
      <c r="J43" s="22" t="n">
        <v>134</v>
      </c>
      <c r="K43" s="22" t="n">
        <f aca="false">IF(OR(I43="",J43=""),"",J43-I43)</f>
        <v>16</v>
      </c>
      <c r="L43" s="21" t="n">
        <f aca="false">IF(OR(I43="",J43="",I43&lt;=0),"",(J43-I43)/I43)</f>
        <v>0.135593220338983</v>
      </c>
      <c r="M43" s="21" t="n">
        <f aca="false">IF(OR(H43="",L43=""),"",Summary!$C$7*H43+Summary!$C$8*L43)</f>
        <v>0.130738412110242</v>
      </c>
      <c r="N43" s="19" t="n">
        <f aca="false">IF(M43="","",RANK(M43,$M$2:$M$213))</f>
        <v>42</v>
      </c>
      <c r="O43" s="22"/>
      <c r="P43" s="22"/>
      <c r="Q43" s="19" t="s">
        <v>45</v>
      </c>
      <c r="R43" s="19"/>
      <c r="S43" s="19"/>
    </row>
    <row r="44" customFormat="false" ht="15" hidden="false" customHeight="true" outlineLevel="0" collapsed="false">
      <c r="A44" s="15" t="s">
        <v>150</v>
      </c>
      <c r="B44" s="15" t="s">
        <v>151</v>
      </c>
      <c r="C44" s="15" t="s">
        <v>48</v>
      </c>
      <c r="D44" s="15" t="s">
        <v>91</v>
      </c>
      <c r="E44" s="16" t="n">
        <v>404062.75</v>
      </c>
      <c r="F44" s="16" t="n">
        <v>435353.49</v>
      </c>
      <c r="G44" s="16" t="n">
        <f aca="false">IF(OR(E44="",F44=""),"",F44-E44)</f>
        <v>31290.74</v>
      </c>
      <c r="H44" s="17" t="n">
        <f aca="false">IF(OR(E44="",F44="",E44&lt;=0),"",(F44-E44)/E44)</f>
        <v>0.0774402985674873</v>
      </c>
      <c r="I44" s="18" t="n">
        <v>92</v>
      </c>
      <c r="J44" s="18" t="n">
        <v>111</v>
      </c>
      <c r="K44" s="18" t="n">
        <f aca="false">IF(OR(I44="",J44=""),"",J44-I44)</f>
        <v>19</v>
      </c>
      <c r="L44" s="17" t="n">
        <f aca="false">IF(OR(I44="",J44="",I44&lt;=0),"",(J44-I44)/I44)</f>
        <v>0.206521739130435</v>
      </c>
      <c r="M44" s="17" t="n">
        <f aca="false">IF(OR(H44="",L44=""),"",Summary!$C$7*H44+Summary!$C$8*L44)</f>
        <v>0.129072874792666</v>
      </c>
      <c r="N44" s="15" t="n">
        <f aca="false">IF(M44="","",RANK(M44,$M$2:$M$213))</f>
        <v>43</v>
      </c>
      <c r="O44" s="18" t="n">
        <v>1</v>
      </c>
      <c r="P44" s="18" t="n">
        <v>16</v>
      </c>
      <c r="Q44" s="15" t="s">
        <v>45</v>
      </c>
      <c r="R44" s="15" t="s">
        <v>152</v>
      </c>
      <c r="S44" s="15"/>
    </row>
    <row r="45" customFormat="false" ht="15" hidden="false" customHeight="true" outlineLevel="0" collapsed="false">
      <c r="A45" s="19" t="s">
        <v>153</v>
      </c>
      <c r="B45" s="19" t="s">
        <v>154</v>
      </c>
      <c r="C45" s="19" t="s">
        <v>48</v>
      </c>
      <c r="D45" s="19" t="s">
        <v>155</v>
      </c>
      <c r="E45" s="20" t="n">
        <v>426761</v>
      </c>
      <c r="F45" s="20" t="n">
        <v>408095</v>
      </c>
      <c r="G45" s="20" t="n">
        <f aca="false">IF(OR(E45="",F45=""),"",F45-E45)</f>
        <v>-18666</v>
      </c>
      <c r="H45" s="21" t="n">
        <f aca="false">IF(OR(E45="",F45="",E45&lt;=0),"",(F45-E45)/E45)</f>
        <v>-0.0437387671319544</v>
      </c>
      <c r="I45" s="22" t="n">
        <v>37</v>
      </c>
      <c r="J45" s="22" t="n">
        <v>51</v>
      </c>
      <c r="K45" s="22" t="n">
        <f aca="false">IF(OR(I45="",J45=""),"",J45-I45)</f>
        <v>14</v>
      </c>
      <c r="L45" s="21" t="n">
        <f aca="false">IF(OR(I45="",J45="",I45&lt;=0),"",(J45-I45)/I45)</f>
        <v>0.378378378378378</v>
      </c>
      <c r="M45" s="21" t="n">
        <f aca="false">IF(OR(H45="",L45=""),"",Summary!$C$7*H45+Summary!$C$8*L45)</f>
        <v>0.125108091072179</v>
      </c>
      <c r="N45" s="19" t="n">
        <f aca="false">IF(M45="","",RANK(M45,$M$2:$M$213))</f>
        <v>44</v>
      </c>
      <c r="O45" s="22"/>
      <c r="P45" s="22"/>
      <c r="Q45" s="19" t="s">
        <v>50</v>
      </c>
      <c r="R45" s="19"/>
      <c r="S45" s="19"/>
    </row>
    <row r="46" customFormat="false" ht="15" hidden="false" customHeight="true" outlineLevel="0" collapsed="false">
      <c r="A46" s="15" t="s">
        <v>156</v>
      </c>
      <c r="B46" s="15" t="s">
        <v>157</v>
      </c>
      <c r="C46" s="15" t="s">
        <v>43</v>
      </c>
      <c r="D46" s="15" t="s">
        <v>61</v>
      </c>
      <c r="E46" s="16" t="n">
        <v>488161.23</v>
      </c>
      <c r="F46" s="16" t="n">
        <v>427238.72</v>
      </c>
      <c r="G46" s="16" t="n">
        <f aca="false">IF(OR(E46="",F46=""),"",F46-E46)</f>
        <v>-60922.51</v>
      </c>
      <c r="H46" s="17" t="n">
        <f aca="false">IF(OR(E46="",F46="",E46&lt;=0),"",(F46-E46)/E46)</f>
        <v>-0.124799976434015</v>
      </c>
      <c r="I46" s="18" t="n">
        <v>65</v>
      </c>
      <c r="J46" s="18" t="n">
        <v>97</v>
      </c>
      <c r="K46" s="18" t="n">
        <f aca="false">IF(OR(I46="",J46=""),"",J46-I46)</f>
        <v>32</v>
      </c>
      <c r="L46" s="17" t="n">
        <f aca="false">IF(OR(I46="",J46="",I46&lt;=0),"",(J46-I46)/I46)</f>
        <v>0.492307692307692</v>
      </c>
      <c r="M46" s="17" t="n">
        <f aca="false">IF(OR(H46="",L46=""),"",Summary!$C$7*H46+Summary!$C$8*L46)</f>
        <v>0.122043091062668</v>
      </c>
      <c r="N46" s="15" t="n">
        <f aca="false">IF(M46="","",RANK(M46,$M$2:$M$213))</f>
        <v>45</v>
      </c>
      <c r="O46" s="18"/>
      <c r="P46" s="18"/>
      <c r="Q46" s="15" t="s">
        <v>50</v>
      </c>
      <c r="R46" s="15"/>
      <c r="S46" s="15"/>
    </row>
    <row r="47" customFormat="false" ht="15" hidden="false" customHeight="true" outlineLevel="0" collapsed="false">
      <c r="A47" s="19" t="s">
        <v>158</v>
      </c>
      <c r="B47" s="19" t="s">
        <v>159</v>
      </c>
      <c r="C47" s="19" t="s">
        <v>48</v>
      </c>
      <c r="D47" s="19" t="s">
        <v>124</v>
      </c>
      <c r="E47" s="20" t="n">
        <v>552669.75</v>
      </c>
      <c r="F47" s="20" t="n">
        <v>634628.73</v>
      </c>
      <c r="G47" s="20" t="n">
        <f aca="false">IF(OR(E47="",F47=""),"",F47-E47)</f>
        <v>81958.98</v>
      </c>
      <c r="H47" s="21" t="n">
        <f aca="false">IF(OR(E47="",F47="",E47&lt;=0),"",(F47-E47)/E47)</f>
        <v>0.148296482664376</v>
      </c>
      <c r="I47" s="22" t="n">
        <v>229</v>
      </c>
      <c r="J47" s="22" t="n">
        <v>247</v>
      </c>
      <c r="K47" s="22" t="n">
        <f aca="false">IF(OR(I47="",J47=""),"",J47-I47)</f>
        <v>18</v>
      </c>
      <c r="L47" s="21" t="n">
        <f aca="false">IF(OR(I47="",J47="",I47&lt;=0),"",(J47-I47)/I47)</f>
        <v>0.0786026200873363</v>
      </c>
      <c r="M47" s="21" t="n">
        <f aca="false">IF(OR(H47="",L47=""),"",Summary!$C$7*H47+Summary!$C$8*L47)</f>
        <v>0.12041893763356</v>
      </c>
      <c r="N47" s="19" t="n">
        <f aca="false">IF(M47="","",RANK(M47,$M$2:$M$213))</f>
        <v>46</v>
      </c>
      <c r="O47" s="22"/>
      <c r="P47" s="22" t="n">
        <v>42</v>
      </c>
      <c r="Q47" s="19" t="s">
        <v>45</v>
      </c>
      <c r="R47" s="19" t="s">
        <v>160</v>
      </c>
      <c r="S47" s="19"/>
    </row>
    <row r="48" customFormat="false" ht="15" hidden="false" customHeight="true" outlineLevel="0" collapsed="false">
      <c r="A48" s="15" t="s">
        <v>161</v>
      </c>
      <c r="B48" s="15" t="s">
        <v>162</v>
      </c>
      <c r="C48" s="15" t="s">
        <v>48</v>
      </c>
      <c r="D48" s="15" t="s">
        <v>84</v>
      </c>
      <c r="E48" s="16" t="n">
        <v>419293</v>
      </c>
      <c r="F48" s="16" t="n">
        <v>465105</v>
      </c>
      <c r="G48" s="16" t="n">
        <f aca="false">IF(OR(E48="",F48=""),"",F48-E48)</f>
        <v>45812</v>
      </c>
      <c r="H48" s="17" t="n">
        <f aca="false">IF(OR(E48="",F48="",E48&lt;=0),"",(F48-E48)/E48)</f>
        <v>0.109260111664158</v>
      </c>
      <c r="I48" s="18" t="n">
        <v>77</v>
      </c>
      <c r="J48" s="18" t="n">
        <v>87</v>
      </c>
      <c r="K48" s="18" t="n">
        <f aca="false">IF(OR(I48="",J48=""),"",J48-I48)</f>
        <v>10</v>
      </c>
      <c r="L48" s="17" t="n">
        <f aca="false">IF(OR(I48="",J48="",I48&lt;=0),"",(J48-I48)/I48)</f>
        <v>0.12987012987013</v>
      </c>
      <c r="M48" s="17" t="n">
        <f aca="false">IF(OR(H48="",L48=""),"",Summary!$C$7*H48+Summary!$C$8*L48)</f>
        <v>0.117504118946547</v>
      </c>
      <c r="N48" s="15" t="n">
        <f aca="false">IF(M48="","",RANK(M48,$M$2:$M$213))</f>
        <v>47</v>
      </c>
      <c r="O48" s="18"/>
      <c r="P48" s="18"/>
      <c r="Q48" s="15" t="s">
        <v>50</v>
      </c>
      <c r="R48" s="15"/>
      <c r="S48" s="15"/>
    </row>
    <row r="49" customFormat="false" ht="15" hidden="false" customHeight="true" outlineLevel="0" collapsed="false">
      <c r="A49" s="19" t="s">
        <v>163</v>
      </c>
      <c r="B49" s="19" t="s">
        <v>164</v>
      </c>
      <c r="C49" s="19" t="s">
        <v>48</v>
      </c>
      <c r="D49" s="19" t="s">
        <v>165</v>
      </c>
      <c r="E49" s="20" t="n">
        <v>1255586</v>
      </c>
      <c r="F49" s="20" t="n">
        <v>1354534.22</v>
      </c>
      <c r="G49" s="20" t="n">
        <f aca="false">IF(OR(E49="",F49=""),"",F49-E49)</f>
        <v>98948.22</v>
      </c>
      <c r="H49" s="21" t="n">
        <f aca="false">IF(OR(E49="",F49="",E49&lt;=0),"",(F49-E49)/E49)</f>
        <v>0.0788064059331659</v>
      </c>
      <c r="I49" s="22" t="n">
        <v>122</v>
      </c>
      <c r="J49" s="22" t="n">
        <v>143</v>
      </c>
      <c r="K49" s="22" t="n">
        <f aca="false">IF(OR(I49="",J49=""),"",J49-I49)</f>
        <v>21</v>
      </c>
      <c r="L49" s="21" t="n">
        <f aca="false">IF(OR(I49="",J49="",I49&lt;=0),"",(J49-I49)/I49)</f>
        <v>0.172131147540984</v>
      </c>
      <c r="M49" s="21" t="n">
        <f aca="false">IF(OR(H49="",L49=""),"",Summary!$C$7*H49+Summary!$C$8*L49)</f>
        <v>0.116136302576293</v>
      </c>
      <c r="N49" s="19" t="n">
        <f aca="false">IF(M49="","",RANK(M49,$M$2:$M$213))</f>
        <v>48</v>
      </c>
      <c r="O49" s="22"/>
      <c r="P49" s="22"/>
      <c r="Q49" s="19" t="s">
        <v>50</v>
      </c>
      <c r="R49" s="19"/>
      <c r="S49" s="19"/>
    </row>
    <row r="50" customFormat="false" ht="15" hidden="false" customHeight="true" outlineLevel="0" collapsed="false">
      <c r="A50" s="15" t="s">
        <v>166</v>
      </c>
      <c r="B50" s="15" t="s">
        <v>167</v>
      </c>
      <c r="C50" s="15" t="s">
        <v>43</v>
      </c>
      <c r="D50" s="15" t="s">
        <v>53</v>
      </c>
      <c r="E50" s="16" t="n">
        <v>817147.08</v>
      </c>
      <c r="F50" s="16" t="n">
        <v>918759</v>
      </c>
      <c r="G50" s="16" t="n">
        <f aca="false">IF(OR(E50="",F50=""),"",F50-E50)</f>
        <v>101611.92</v>
      </c>
      <c r="H50" s="17" t="n">
        <f aca="false">IF(OR(E50="",F50="",E50&lt;=0),"",(F50-E50)/E50)</f>
        <v>0.124349609130342</v>
      </c>
      <c r="I50" s="18" t="n">
        <v>99</v>
      </c>
      <c r="J50" s="18" t="n">
        <v>109</v>
      </c>
      <c r="K50" s="18" t="n">
        <f aca="false">IF(OR(I50="",J50=""),"",J50-I50)</f>
        <v>10</v>
      </c>
      <c r="L50" s="17" t="n">
        <f aca="false">IF(OR(I50="",J50="",I50&lt;=0),"",(J50-I50)/I50)</f>
        <v>0.101010101010101</v>
      </c>
      <c r="M50" s="17" t="n">
        <f aca="false">IF(OR(H50="",L50=""),"",Summary!$C$7*H50+Summary!$C$8*L50)</f>
        <v>0.115013805882245</v>
      </c>
      <c r="N50" s="15" t="n">
        <f aca="false">IF(M50="","",RANK(M50,$M$2:$M$213))</f>
        <v>49</v>
      </c>
      <c r="O50" s="18"/>
      <c r="P50" s="18"/>
      <c r="Q50" s="15" t="s">
        <v>45</v>
      </c>
      <c r="R50" s="15"/>
      <c r="S50" s="15"/>
    </row>
    <row r="51" customFormat="false" ht="15" hidden="false" customHeight="true" outlineLevel="0" collapsed="false">
      <c r="A51" s="19" t="s">
        <v>168</v>
      </c>
      <c r="B51" s="19" t="s">
        <v>169</v>
      </c>
      <c r="C51" s="19" t="s">
        <v>43</v>
      </c>
      <c r="D51" s="19" t="s">
        <v>56</v>
      </c>
      <c r="E51" s="20" t="n">
        <v>589567.78</v>
      </c>
      <c r="F51" s="20" t="n">
        <v>592178.36</v>
      </c>
      <c r="G51" s="20" t="n">
        <f aca="false">IF(OR(E51="",F51=""),"",F51-E51)</f>
        <v>2610.57999999996</v>
      </c>
      <c r="H51" s="21" t="n">
        <f aca="false">IF(OR(E51="",F51="",E51&lt;=0),"",(F51-E51)/E51)</f>
        <v>0.0044279556796675</v>
      </c>
      <c r="I51" s="22" t="n">
        <v>76</v>
      </c>
      <c r="J51" s="22" t="n">
        <v>97</v>
      </c>
      <c r="K51" s="22" t="n">
        <f aca="false">IF(OR(I51="",J51=""),"",J51-I51)</f>
        <v>21</v>
      </c>
      <c r="L51" s="21" t="n">
        <f aca="false">IF(OR(I51="",J51="",I51&lt;=0),"",(J51-I51)/I51)</f>
        <v>0.276315789473684</v>
      </c>
      <c r="M51" s="21" t="n">
        <f aca="false">IF(OR(H51="",L51=""),"",Summary!$C$7*H51+Summary!$C$8*L51)</f>
        <v>0.113183089197274</v>
      </c>
      <c r="N51" s="19" t="n">
        <f aca="false">IF(M51="","",RANK(M51,$M$2:$M$213))</f>
        <v>50</v>
      </c>
      <c r="O51" s="22"/>
      <c r="P51" s="22"/>
      <c r="Q51" s="19" t="s">
        <v>50</v>
      </c>
      <c r="R51" s="19"/>
      <c r="S51" s="19"/>
    </row>
    <row r="52" customFormat="false" ht="15" hidden="false" customHeight="true" outlineLevel="0" collapsed="false">
      <c r="A52" s="15" t="s">
        <v>170</v>
      </c>
      <c r="B52" s="15" t="s">
        <v>171</v>
      </c>
      <c r="C52" s="15" t="s">
        <v>48</v>
      </c>
      <c r="D52" s="15" t="s">
        <v>124</v>
      </c>
      <c r="E52" s="16" t="n">
        <v>777195.97</v>
      </c>
      <c r="F52" s="16" t="n">
        <v>929417.19</v>
      </c>
      <c r="G52" s="16" t="n">
        <f aca="false">IF(OR(E52="",F52=""),"",F52-E52)</f>
        <v>152221.22</v>
      </c>
      <c r="H52" s="17" t="n">
        <f aca="false">IF(OR(E52="",F52="",E52&lt;=0),"",(F52-E52)/E52)</f>
        <v>0.19585950760913</v>
      </c>
      <c r="I52" s="18" t="n">
        <v>266</v>
      </c>
      <c r="J52" s="18" t="n">
        <v>262</v>
      </c>
      <c r="K52" s="18" t="n">
        <f aca="false">IF(OR(I52="",J52=""),"",J52-I52)</f>
        <v>-4</v>
      </c>
      <c r="L52" s="17" t="n">
        <f aca="false">IF(OR(I52="",J52="",I52&lt;=0),"",(J52-I52)/I52)</f>
        <v>-0.0150375939849624</v>
      </c>
      <c r="M52" s="17" t="n">
        <f aca="false">IF(OR(H52="",L52=""),"",Summary!$C$7*H52+Summary!$C$8*L52)</f>
        <v>0.111500666971493</v>
      </c>
      <c r="N52" s="15" t="n">
        <f aca="false">IF(M52="","",RANK(M52,$M$2:$M$213))</f>
        <v>51</v>
      </c>
      <c r="O52" s="18"/>
      <c r="P52" s="18" t="n">
        <v>72</v>
      </c>
      <c r="Q52" s="15" t="s">
        <v>45</v>
      </c>
      <c r="R52" s="15" t="s">
        <v>172</v>
      </c>
      <c r="S52" s="15"/>
    </row>
    <row r="53" customFormat="false" ht="15" hidden="false" customHeight="true" outlineLevel="0" collapsed="false">
      <c r="A53" s="19" t="s">
        <v>173</v>
      </c>
      <c r="B53" s="19" t="s">
        <v>174</v>
      </c>
      <c r="C53" s="19" t="s">
        <v>48</v>
      </c>
      <c r="D53" s="19" t="s">
        <v>84</v>
      </c>
      <c r="E53" s="20" t="n">
        <v>442757.34</v>
      </c>
      <c r="F53" s="20" t="n">
        <v>562678.38</v>
      </c>
      <c r="G53" s="20" t="n">
        <f aca="false">IF(OR(E53="",F53=""),"",F53-E53)</f>
        <v>119921.04</v>
      </c>
      <c r="H53" s="21" t="n">
        <f aca="false">IF(OR(E53="",F53="",E53&lt;=0),"",(F53-E53)/E53)</f>
        <v>0.270850484375934</v>
      </c>
      <c r="I53" s="22" t="n">
        <v>140</v>
      </c>
      <c r="J53" s="22" t="n">
        <v>122</v>
      </c>
      <c r="K53" s="22" t="n">
        <f aca="false">IF(OR(I53="",J53=""),"",J53-I53)</f>
        <v>-18</v>
      </c>
      <c r="L53" s="21" t="n">
        <f aca="false">IF(OR(I53="",J53="",I53&lt;=0),"",(J53-I53)/I53)</f>
        <v>-0.128571428571429</v>
      </c>
      <c r="M53" s="21" t="n">
        <f aca="false">IF(OR(H53="",L53=""),"",Summary!$C$7*H53+Summary!$C$8*L53)</f>
        <v>0.111081719196989</v>
      </c>
      <c r="N53" s="19" t="n">
        <f aca="false">IF(M53="","",RANK(M53,$M$2:$M$213))</f>
        <v>52</v>
      </c>
      <c r="O53" s="22"/>
      <c r="P53" s="22" t="n">
        <v>26</v>
      </c>
      <c r="Q53" s="19" t="s">
        <v>45</v>
      </c>
      <c r="R53" s="19" t="s">
        <v>175</v>
      </c>
      <c r="S53" s="19"/>
    </row>
    <row r="54" customFormat="false" ht="15" hidden="false" customHeight="true" outlineLevel="0" collapsed="false">
      <c r="A54" s="15" t="s">
        <v>176</v>
      </c>
      <c r="B54" s="15" t="s">
        <v>177</v>
      </c>
      <c r="C54" s="15" t="s">
        <v>43</v>
      </c>
      <c r="D54" s="15" t="s">
        <v>53</v>
      </c>
      <c r="E54" s="16" t="n">
        <v>552542.35</v>
      </c>
      <c r="F54" s="16" t="n">
        <v>654856</v>
      </c>
      <c r="G54" s="16" t="n">
        <f aca="false">IF(OR(E54="",F54=""),"",F54-E54)</f>
        <v>102313.65</v>
      </c>
      <c r="H54" s="17" t="n">
        <f aca="false">IF(OR(E54="",F54="",E54&lt;=0),"",(F54-E54)/E54)</f>
        <v>0.185168883434908</v>
      </c>
      <c r="I54" s="18" t="n">
        <v>145</v>
      </c>
      <c r="J54" s="18" t="n">
        <v>144</v>
      </c>
      <c r="K54" s="18" t="n">
        <f aca="false">IF(OR(I54="",J54=""),"",J54-I54)</f>
        <v>-1</v>
      </c>
      <c r="L54" s="17" t="n">
        <f aca="false">IF(OR(I54="",J54="",I54&lt;=0),"",(J54-I54)/I54)</f>
        <v>-0.00689655172413793</v>
      </c>
      <c r="M54" s="17" t="n">
        <f aca="false">IF(OR(H54="",L54=""),"",Summary!$C$7*H54+Summary!$C$8*L54)</f>
        <v>0.10834270937129</v>
      </c>
      <c r="N54" s="15" t="n">
        <f aca="false">IF(M54="","",RANK(M54,$M$2:$M$213))</f>
        <v>53</v>
      </c>
      <c r="O54" s="18"/>
      <c r="P54" s="18"/>
      <c r="Q54" s="15" t="s">
        <v>45</v>
      </c>
      <c r="R54" s="15"/>
      <c r="S54" s="15"/>
    </row>
    <row r="55" customFormat="false" ht="15" hidden="false" customHeight="true" outlineLevel="0" collapsed="false">
      <c r="A55" s="19" t="s">
        <v>178</v>
      </c>
      <c r="B55" s="19" t="s">
        <v>179</v>
      </c>
      <c r="C55" s="19" t="s">
        <v>48</v>
      </c>
      <c r="D55" s="19" t="s">
        <v>84</v>
      </c>
      <c r="E55" s="20" t="n">
        <v>503079.5</v>
      </c>
      <c r="F55" s="20" t="n">
        <v>584976.28</v>
      </c>
      <c r="G55" s="20" t="n">
        <f aca="false">IF(OR(E55="",F55=""),"",F55-E55)</f>
        <v>81896.78</v>
      </c>
      <c r="H55" s="21" t="n">
        <f aca="false">IF(OR(E55="",F55="",E55&lt;=0),"",(F55-E55)/E55)</f>
        <v>0.162790930658077</v>
      </c>
      <c r="I55" s="22" t="n">
        <v>114</v>
      </c>
      <c r="J55" s="22" t="n">
        <v>117</v>
      </c>
      <c r="K55" s="22" t="n">
        <f aca="false">IF(OR(I55="",J55=""),"",J55-I55)</f>
        <v>3</v>
      </c>
      <c r="L55" s="21" t="n">
        <f aca="false">IF(OR(I55="",J55="",I55&lt;=0),"",(J55-I55)/I55)</f>
        <v>0.0263157894736842</v>
      </c>
      <c r="M55" s="21" t="n">
        <f aca="false">IF(OR(H55="",L55=""),"",Summary!$C$7*H55+Summary!$C$8*L55)</f>
        <v>0.10820087418432</v>
      </c>
      <c r="N55" s="19" t="n">
        <f aca="false">IF(M55="","",RANK(M55,$M$2:$M$213))</f>
        <v>54</v>
      </c>
      <c r="O55" s="22"/>
      <c r="P55" s="22" t="n">
        <v>12</v>
      </c>
      <c r="Q55" s="19" t="s">
        <v>45</v>
      </c>
      <c r="R55" s="19" t="s">
        <v>180</v>
      </c>
      <c r="S55" s="19"/>
    </row>
    <row r="56" customFormat="false" ht="15" hidden="false" customHeight="true" outlineLevel="0" collapsed="false">
      <c r="A56" s="15" t="s">
        <v>181</v>
      </c>
      <c r="B56" s="15" t="s">
        <v>182</v>
      </c>
      <c r="C56" s="15" t="s">
        <v>43</v>
      </c>
      <c r="D56" s="15" t="s">
        <v>44</v>
      </c>
      <c r="E56" s="16" t="n">
        <v>731062.19</v>
      </c>
      <c r="F56" s="16" t="n">
        <v>910132.83</v>
      </c>
      <c r="G56" s="16" t="n">
        <f aca="false">IF(OR(E56="",F56=""),"",F56-E56)</f>
        <v>179070.64</v>
      </c>
      <c r="H56" s="17" t="n">
        <f aca="false">IF(OR(E56="",F56="",E56&lt;=0),"",(F56-E56)/E56)</f>
        <v>0.244945836960875</v>
      </c>
      <c r="I56" s="18" t="n">
        <v>228</v>
      </c>
      <c r="J56" s="18" t="n">
        <v>204</v>
      </c>
      <c r="K56" s="18" t="n">
        <f aca="false">IF(OR(I56="",J56=""),"",J56-I56)</f>
        <v>-24</v>
      </c>
      <c r="L56" s="17" t="n">
        <f aca="false">IF(OR(I56="",J56="",I56&lt;=0),"",(J56-I56)/I56)</f>
        <v>-0.105263157894737</v>
      </c>
      <c r="M56" s="17" t="n">
        <f aca="false">IF(OR(H56="",L56=""),"",Summary!$C$7*H56+Summary!$C$8*L56)</f>
        <v>0.10486223901863</v>
      </c>
      <c r="N56" s="15" t="n">
        <f aca="false">IF(M56="","",RANK(M56,$M$2:$M$213))</f>
        <v>55</v>
      </c>
      <c r="O56" s="18"/>
      <c r="P56" s="18"/>
      <c r="Q56" s="15" t="s">
        <v>50</v>
      </c>
      <c r="R56" s="15"/>
      <c r="S56" s="15"/>
    </row>
    <row r="57" customFormat="false" ht="15" hidden="false" customHeight="true" outlineLevel="0" collapsed="false">
      <c r="A57" s="19" t="s">
        <v>183</v>
      </c>
      <c r="B57" s="19" t="s">
        <v>184</v>
      </c>
      <c r="C57" s="19" t="s">
        <v>43</v>
      </c>
      <c r="D57" s="19" t="s">
        <v>61</v>
      </c>
      <c r="E57" s="20" t="n">
        <v>897950.5</v>
      </c>
      <c r="F57" s="20" t="n">
        <v>973970</v>
      </c>
      <c r="G57" s="20" t="n">
        <f aca="false">IF(OR(E57="",F57=""),"",F57-E57)</f>
        <v>76019.5</v>
      </c>
      <c r="H57" s="21" t="n">
        <f aca="false">IF(OR(E57="",F57="",E57&lt;=0),"",(F57-E57)/E57)</f>
        <v>0.0846588982354818</v>
      </c>
      <c r="I57" s="22" t="n">
        <v>112</v>
      </c>
      <c r="J57" s="22" t="n">
        <v>127</v>
      </c>
      <c r="K57" s="22" t="n">
        <f aca="false">IF(OR(I57="",J57=""),"",J57-I57)</f>
        <v>15</v>
      </c>
      <c r="L57" s="21" t="n">
        <f aca="false">IF(OR(I57="",J57="",I57&lt;=0),"",(J57-I57)/I57)</f>
        <v>0.133928571428571</v>
      </c>
      <c r="M57" s="21" t="n">
        <f aca="false">IF(OR(H57="",L57=""),"",Summary!$C$7*H57+Summary!$C$8*L57)</f>
        <v>0.104366767512718</v>
      </c>
      <c r="N57" s="19" t="n">
        <f aca="false">IF(M57="","",RANK(M57,$M$2:$M$213))</f>
        <v>56</v>
      </c>
      <c r="O57" s="22"/>
      <c r="P57" s="22"/>
      <c r="Q57" s="19" t="s">
        <v>50</v>
      </c>
      <c r="R57" s="19"/>
      <c r="S57" s="19"/>
    </row>
    <row r="58" customFormat="false" ht="15" hidden="false" customHeight="true" outlineLevel="0" collapsed="false">
      <c r="A58" s="15" t="s">
        <v>185</v>
      </c>
      <c r="B58" s="15" t="s">
        <v>186</v>
      </c>
      <c r="C58" s="15" t="s">
        <v>48</v>
      </c>
      <c r="D58" s="15" t="s">
        <v>187</v>
      </c>
      <c r="E58" s="16" t="n">
        <v>826356.1</v>
      </c>
      <c r="F58" s="16" t="n">
        <v>880239.1</v>
      </c>
      <c r="G58" s="16" t="n">
        <f aca="false">IF(OR(E58="",F58=""),"",F58-E58)</f>
        <v>53883</v>
      </c>
      <c r="H58" s="17" t="n">
        <f aca="false">IF(OR(E58="",F58="",E58&lt;=0),"",(F58-E58)/E58)</f>
        <v>0.0652055451638827</v>
      </c>
      <c r="I58" s="18" t="n">
        <v>185</v>
      </c>
      <c r="J58" s="18" t="n">
        <v>211</v>
      </c>
      <c r="K58" s="18" t="n">
        <f aca="false">IF(OR(I58="",J58=""),"",J58-I58)</f>
        <v>26</v>
      </c>
      <c r="L58" s="17" t="n">
        <f aca="false">IF(OR(I58="",J58="",I58&lt;=0),"",(J58-I58)/I58)</f>
        <v>0.140540540540541</v>
      </c>
      <c r="M58" s="17" t="n">
        <f aca="false">IF(OR(H58="",L58=""),"",Summary!$C$7*H58+Summary!$C$8*L58)</f>
        <v>0.0953395433145459</v>
      </c>
      <c r="N58" s="15" t="n">
        <f aca="false">IF(M58="","",RANK(M58,$M$2:$M$213))</f>
        <v>57</v>
      </c>
      <c r="O58" s="18"/>
      <c r="P58" s="18"/>
      <c r="Q58" s="15" t="s">
        <v>45</v>
      </c>
      <c r="R58" s="15" t="s">
        <v>188</v>
      </c>
      <c r="S58" s="15"/>
    </row>
    <row r="59" customFormat="false" ht="15" hidden="false" customHeight="true" outlineLevel="0" collapsed="false">
      <c r="A59" s="19" t="s">
        <v>189</v>
      </c>
      <c r="B59" s="19" t="s">
        <v>190</v>
      </c>
      <c r="C59" s="19" t="s">
        <v>191</v>
      </c>
      <c r="D59" s="19" t="s">
        <v>192</v>
      </c>
      <c r="E59" s="20" t="n">
        <v>191750.89</v>
      </c>
      <c r="F59" s="20" t="n">
        <v>224919.04</v>
      </c>
      <c r="G59" s="20" t="n">
        <f aca="false">IF(OR(E59="",F59=""),"",F59-E59)</f>
        <v>33168.15</v>
      </c>
      <c r="H59" s="21" t="n">
        <f aca="false">IF(OR(E59="",F59="",E59&lt;=0),"",(F59-E59)/E59)</f>
        <v>0.1729752075727</v>
      </c>
      <c r="I59" s="22" t="n">
        <v>56</v>
      </c>
      <c r="J59" s="22" t="n">
        <v>54</v>
      </c>
      <c r="K59" s="22" t="n">
        <f aca="false">IF(OR(I59="",J59=""),"",J59-I59)</f>
        <v>-2</v>
      </c>
      <c r="L59" s="21" t="n">
        <f aca="false">IF(OR(I59="",J59="",I59&lt;=0),"",(J59-I59)/I59)</f>
        <v>-0.0357142857142857</v>
      </c>
      <c r="M59" s="21" t="n">
        <f aca="false">IF(OR(H59="",L59=""),"",Summary!$C$7*H59+Summary!$C$8*L59)</f>
        <v>0.0894994102579058</v>
      </c>
      <c r="N59" s="19" t="n">
        <f aca="false">IF(M59="","",RANK(M59,$M$2:$M$213))</f>
        <v>58</v>
      </c>
      <c r="O59" s="22"/>
      <c r="P59" s="22"/>
      <c r="Q59" s="19" t="s">
        <v>50</v>
      </c>
      <c r="R59" s="19"/>
      <c r="S59" s="19"/>
    </row>
    <row r="60" customFormat="false" ht="15" hidden="false" customHeight="true" outlineLevel="0" collapsed="false">
      <c r="A60" s="15" t="s">
        <v>193</v>
      </c>
      <c r="B60" s="15" t="s">
        <v>194</v>
      </c>
      <c r="C60" s="15" t="s">
        <v>43</v>
      </c>
      <c r="D60" s="15" t="s">
        <v>44</v>
      </c>
      <c r="E60" s="16" t="n">
        <v>605582</v>
      </c>
      <c r="F60" s="16" t="n">
        <v>639682.54</v>
      </c>
      <c r="G60" s="16" t="n">
        <f aca="false">IF(OR(E60="",F60=""),"",F60-E60)</f>
        <v>34100.54</v>
      </c>
      <c r="H60" s="17" t="n">
        <f aca="false">IF(OR(E60="",F60="",E60&lt;=0),"",(F60-E60)/E60)</f>
        <v>0.056310359290732</v>
      </c>
      <c r="I60" s="18" t="n">
        <v>130</v>
      </c>
      <c r="J60" s="18" t="n">
        <v>148</v>
      </c>
      <c r="K60" s="18" t="n">
        <f aca="false">IF(OR(I60="",J60=""),"",J60-I60)</f>
        <v>18</v>
      </c>
      <c r="L60" s="17" t="n">
        <f aca="false">IF(OR(I60="",J60="",I60&lt;=0),"",(J60-I60)/I60)</f>
        <v>0.138461538461538</v>
      </c>
      <c r="M60" s="17" t="n">
        <f aca="false">IF(OR(H60="",L60=""),"",Summary!$C$7*H60+Summary!$C$8*L60)</f>
        <v>0.0891708309590546</v>
      </c>
      <c r="N60" s="15" t="n">
        <f aca="false">IF(M60="","",RANK(M60,$M$2:$M$213))</f>
        <v>59</v>
      </c>
      <c r="O60" s="18"/>
      <c r="P60" s="18"/>
      <c r="Q60" s="15" t="s">
        <v>45</v>
      </c>
      <c r="R60" s="15"/>
      <c r="S60" s="15"/>
    </row>
    <row r="61" customFormat="false" ht="15" hidden="false" customHeight="true" outlineLevel="0" collapsed="false">
      <c r="A61" s="19" t="s">
        <v>195</v>
      </c>
      <c r="B61" s="19" t="s">
        <v>196</v>
      </c>
      <c r="C61" s="19" t="s">
        <v>43</v>
      </c>
      <c r="D61" s="19" t="s">
        <v>106</v>
      </c>
      <c r="E61" s="20" t="n">
        <v>213727.79</v>
      </c>
      <c r="F61" s="20" t="n">
        <v>209486.18</v>
      </c>
      <c r="G61" s="20" t="n">
        <f aca="false">IF(OR(E61="",F61=""),"",F61-E61)</f>
        <v>-4241.61000000002</v>
      </c>
      <c r="H61" s="21" t="n">
        <f aca="false">IF(OR(E61="",F61="",E61&lt;=0),"",(F61-E61)/E61)</f>
        <v>-0.0198458515853274</v>
      </c>
      <c r="I61" s="22" t="n">
        <v>60</v>
      </c>
      <c r="J61" s="22" t="n">
        <v>75</v>
      </c>
      <c r="K61" s="22" t="n">
        <f aca="false">IF(OR(I61="",J61=""),"",J61-I61)</f>
        <v>15</v>
      </c>
      <c r="L61" s="21" t="n">
        <f aca="false">IF(OR(I61="",J61="",I61&lt;=0),"",(J61-I61)/I61)</f>
        <v>0.25</v>
      </c>
      <c r="M61" s="21" t="n">
        <f aca="false">IF(OR(H61="",L61=""),"",Summary!$C$7*H61+Summary!$C$8*L61)</f>
        <v>0.0880924890488036</v>
      </c>
      <c r="N61" s="19" t="n">
        <f aca="false">IF(M61="","",RANK(M61,$M$2:$M$213))</f>
        <v>60</v>
      </c>
      <c r="O61" s="22"/>
      <c r="P61" s="22"/>
      <c r="Q61" s="19" t="s">
        <v>45</v>
      </c>
      <c r="R61" s="19"/>
      <c r="S61" s="19"/>
    </row>
    <row r="62" customFormat="false" ht="15" hidden="false" customHeight="true" outlineLevel="0" collapsed="false">
      <c r="A62" s="15" t="s">
        <v>197</v>
      </c>
      <c r="B62" s="15" t="s">
        <v>198</v>
      </c>
      <c r="C62" s="15" t="s">
        <v>48</v>
      </c>
      <c r="D62" s="15" t="s">
        <v>91</v>
      </c>
      <c r="E62" s="16" t="n">
        <v>466381.38</v>
      </c>
      <c r="F62" s="16" t="n">
        <v>605622.41</v>
      </c>
      <c r="G62" s="16" t="n">
        <f aca="false">IF(OR(E62="",F62=""),"",F62-E62)</f>
        <v>139241.03</v>
      </c>
      <c r="H62" s="17" t="n">
        <f aca="false">IF(OR(E62="",F62="",E62&lt;=0),"",(F62-E62)/E62)</f>
        <v>0.298556151619947</v>
      </c>
      <c r="I62" s="18" t="n">
        <v>140</v>
      </c>
      <c r="J62" s="18" t="n">
        <v>107</v>
      </c>
      <c r="K62" s="18" t="n">
        <f aca="false">IF(OR(I62="",J62=""),"",J62-I62)</f>
        <v>-33</v>
      </c>
      <c r="L62" s="17" t="n">
        <f aca="false">IF(OR(I62="",J62="",I62&lt;=0),"",(J62-I62)/I62)</f>
        <v>-0.235714285714286</v>
      </c>
      <c r="M62" s="17" t="n">
        <f aca="false">IF(OR(H62="",L62=""),"",Summary!$C$7*H62+Summary!$C$8*L62)</f>
        <v>0.0848479766862538</v>
      </c>
      <c r="N62" s="15" t="n">
        <f aca="false">IF(M62="","",RANK(M62,$M$2:$M$213))</f>
        <v>61</v>
      </c>
      <c r="O62" s="18" t="n">
        <v>25</v>
      </c>
      <c r="P62" s="18" t="n">
        <v>6</v>
      </c>
      <c r="Q62" s="15" t="s">
        <v>45</v>
      </c>
      <c r="R62" s="15" t="s">
        <v>71</v>
      </c>
      <c r="S62" s="15"/>
    </row>
    <row r="63" customFormat="false" ht="15" hidden="false" customHeight="true" outlineLevel="0" collapsed="false">
      <c r="A63" s="19" t="s">
        <v>199</v>
      </c>
      <c r="B63" s="19" t="s">
        <v>200</v>
      </c>
      <c r="C63" s="19" t="s">
        <v>43</v>
      </c>
      <c r="D63" s="19" t="s">
        <v>64</v>
      </c>
      <c r="E63" s="20" t="n">
        <v>175344.32</v>
      </c>
      <c r="F63" s="20" t="n">
        <v>218753.31</v>
      </c>
      <c r="G63" s="20" t="n">
        <f aca="false">IF(OR(E63="",F63=""),"",F63-E63)</f>
        <v>43408.99</v>
      </c>
      <c r="H63" s="21" t="n">
        <f aca="false">IF(OR(E63="",F63="",E63&lt;=0),"",(F63-E63)/E63)</f>
        <v>0.247564278101509</v>
      </c>
      <c r="I63" s="22" t="n">
        <v>73</v>
      </c>
      <c r="J63" s="22" t="n">
        <v>61</v>
      </c>
      <c r="K63" s="22" t="n">
        <f aca="false">IF(OR(I63="",J63=""),"",J63-I63)</f>
        <v>-12</v>
      </c>
      <c r="L63" s="21" t="n">
        <f aca="false">IF(OR(I63="",J63="",I63&lt;=0),"",(J63-I63)/I63)</f>
        <v>-0.164383561643836</v>
      </c>
      <c r="M63" s="21" t="n">
        <f aca="false">IF(OR(H63="",L63=""),"",Summary!$C$7*H63+Summary!$C$8*L63)</f>
        <v>0.0827851422033712</v>
      </c>
      <c r="N63" s="19" t="n">
        <f aca="false">IF(M63="","",RANK(M63,$M$2:$M$213))</f>
        <v>62</v>
      </c>
      <c r="O63" s="22"/>
      <c r="P63" s="22"/>
      <c r="Q63" s="19" t="s">
        <v>50</v>
      </c>
      <c r="R63" s="19"/>
      <c r="S63" s="19"/>
    </row>
    <row r="64" customFormat="false" ht="15" hidden="false" customHeight="true" outlineLevel="0" collapsed="false">
      <c r="A64" s="15" t="s">
        <v>201</v>
      </c>
      <c r="B64" s="15" t="s">
        <v>202</v>
      </c>
      <c r="C64" s="15" t="s">
        <v>43</v>
      </c>
      <c r="D64" s="15" t="s">
        <v>56</v>
      </c>
      <c r="E64" s="16" t="n">
        <v>575590.53</v>
      </c>
      <c r="F64" s="16" t="n">
        <v>614578.77</v>
      </c>
      <c r="G64" s="16" t="n">
        <f aca="false">IF(OR(E64="",F64=""),"",F64-E64)</f>
        <v>38988.24</v>
      </c>
      <c r="H64" s="17" t="n">
        <f aca="false">IF(OR(E64="",F64="",E64&lt;=0),"",(F64-E64)/E64)</f>
        <v>0.0677360692504791</v>
      </c>
      <c r="I64" s="18" t="n">
        <v>211</v>
      </c>
      <c r="J64" s="18" t="n">
        <v>233</v>
      </c>
      <c r="K64" s="18" t="n">
        <f aca="false">IF(OR(I64="",J64=""),"",J64-I64)</f>
        <v>22</v>
      </c>
      <c r="L64" s="17" t="n">
        <f aca="false">IF(OR(I64="",J64="",I64&lt;=0),"",(J64-I64)/I64)</f>
        <v>0.104265402843602</v>
      </c>
      <c r="M64" s="17" t="n">
        <f aca="false">IF(OR(H64="",L64=""),"",Summary!$C$7*H64+Summary!$C$8*L64)</f>
        <v>0.0823478026877282</v>
      </c>
      <c r="N64" s="15" t="n">
        <f aca="false">IF(M64="","",RANK(M64,$M$2:$M$213))</f>
        <v>63</v>
      </c>
      <c r="O64" s="18"/>
      <c r="P64" s="18"/>
      <c r="Q64" s="15" t="s">
        <v>45</v>
      </c>
      <c r="R64" s="15"/>
      <c r="S64" s="15"/>
    </row>
    <row r="65" customFormat="false" ht="15" hidden="false" customHeight="true" outlineLevel="0" collapsed="false">
      <c r="A65" s="19" t="s">
        <v>203</v>
      </c>
      <c r="B65" s="19" t="s">
        <v>204</v>
      </c>
      <c r="C65" s="19" t="s">
        <v>43</v>
      </c>
      <c r="D65" s="19" t="s">
        <v>106</v>
      </c>
      <c r="E65" s="20" t="n">
        <v>341243.5</v>
      </c>
      <c r="F65" s="20" t="n">
        <v>300293</v>
      </c>
      <c r="G65" s="20" t="n">
        <f aca="false">IF(OR(E65="",F65=""),"",F65-E65)</f>
        <v>-40950.5</v>
      </c>
      <c r="H65" s="21" t="n">
        <f aca="false">IF(OR(E65="",F65="",E65&lt;=0),"",(F65-E65)/E65)</f>
        <v>-0.120003750987198</v>
      </c>
      <c r="I65" s="22" t="n">
        <v>21</v>
      </c>
      <c r="J65" s="22" t="n">
        <v>29</v>
      </c>
      <c r="K65" s="22" t="n">
        <f aca="false">IF(OR(I65="",J65=""),"",J65-I65)</f>
        <v>8</v>
      </c>
      <c r="L65" s="21" t="n">
        <f aca="false">IF(OR(I65="",J65="",I65&lt;=0),"",(J65-I65)/I65)</f>
        <v>0.380952380952381</v>
      </c>
      <c r="M65" s="21" t="n">
        <f aca="false">IF(OR(H65="",L65=""),"",Summary!$C$7*H65+Summary!$C$8*L65)</f>
        <v>0.0803787017886334</v>
      </c>
      <c r="N65" s="19" t="n">
        <f aca="false">IF(M65="","",RANK(M65,$M$2:$M$213))</f>
        <v>64</v>
      </c>
      <c r="O65" s="22"/>
      <c r="P65" s="22"/>
      <c r="Q65" s="19" t="s">
        <v>50</v>
      </c>
      <c r="R65" s="19"/>
      <c r="S65" s="19"/>
    </row>
    <row r="66" customFormat="false" ht="15" hidden="false" customHeight="true" outlineLevel="0" collapsed="false">
      <c r="A66" s="15" t="s">
        <v>205</v>
      </c>
      <c r="B66" s="15" t="s">
        <v>206</v>
      </c>
      <c r="C66" s="15" t="s">
        <v>43</v>
      </c>
      <c r="D66" s="15" t="s">
        <v>67</v>
      </c>
      <c r="E66" s="16" t="n">
        <v>746321.67</v>
      </c>
      <c r="F66" s="16" t="n">
        <v>827701.74</v>
      </c>
      <c r="G66" s="16" t="n">
        <f aca="false">IF(OR(E66="",F66=""),"",F66-E66)</f>
        <v>81380.07</v>
      </c>
      <c r="H66" s="17" t="n">
        <f aca="false">IF(OR(E66="",F66="",E66&lt;=0),"",(F66-E66)/E66)</f>
        <v>0.109041547728341</v>
      </c>
      <c r="I66" s="18" t="n">
        <v>178</v>
      </c>
      <c r="J66" s="18" t="n">
        <v>183</v>
      </c>
      <c r="K66" s="18" t="n">
        <f aca="false">IF(OR(I66="",J66=""),"",J66-I66)</f>
        <v>5</v>
      </c>
      <c r="L66" s="17" t="n">
        <f aca="false">IF(OR(I66="",J66="",I66&lt;=0),"",(J66-I66)/I66)</f>
        <v>0.0280898876404494</v>
      </c>
      <c r="M66" s="17" t="n">
        <f aca="false">IF(OR(H66="",L66=""),"",Summary!$C$7*H66+Summary!$C$8*L66)</f>
        <v>0.0766608836931842</v>
      </c>
      <c r="N66" s="15" t="n">
        <f aca="false">IF(M66="","",RANK(M66,$M$2:$M$213))</f>
        <v>65</v>
      </c>
      <c r="O66" s="18"/>
      <c r="P66" s="18"/>
      <c r="Q66" s="15" t="s">
        <v>45</v>
      </c>
      <c r="R66" s="15"/>
      <c r="S66" s="15"/>
    </row>
    <row r="67" customFormat="false" ht="15" hidden="false" customHeight="true" outlineLevel="0" collapsed="false">
      <c r="A67" s="19" t="s">
        <v>207</v>
      </c>
      <c r="B67" s="19" t="s">
        <v>208</v>
      </c>
      <c r="C67" s="19" t="s">
        <v>191</v>
      </c>
      <c r="D67" s="19" t="s">
        <v>61</v>
      </c>
      <c r="E67" s="20" t="n">
        <v>775437</v>
      </c>
      <c r="F67" s="20" t="n">
        <v>819880</v>
      </c>
      <c r="G67" s="20" t="n">
        <f aca="false">IF(OR(E67="",F67=""),"",F67-E67)</f>
        <v>44443</v>
      </c>
      <c r="H67" s="21" t="n">
        <f aca="false">IF(OR(E67="",F67="",E67&lt;=0),"",(F67-E67)/E67)</f>
        <v>0.0573134890390838</v>
      </c>
      <c r="I67" s="22" t="n">
        <v>76</v>
      </c>
      <c r="J67" s="22" t="n">
        <v>84</v>
      </c>
      <c r="K67" s="22" t="n">
        <f aca="false">IF(OR(I67="",J67=""),"",J67-I67)</f>
        <v>8</v>
      </c>
      <c r="L67" s="21" t="n">
        <f aca="false">IF(OR(I67="",J67="",I67&lt;=0),"",(J67-I67)/I67)</f>
        <v>0.105263157894737</v>
      </c>
      <c r="M67" s="21" t="n">
        <f aca="false">IF(OR(H67="",L67=""),"",Summary!$C$7*H67+Summary!$C$8*L67)</f>
        <v>0.076493356581345</v>
      </c>
      <c r="N67" s="19" t="n">
        <f aca="false">IF(M67="","",RANK(M67,$M$2:$M$213))</f>
        <v>66</v>
      </c>
      <c r="O67" s="22"/>
      <c r="P67" s="22"/>
      <c r="Q67" s="19" t="s">
        <v>50</v>
      </c>
      <c r="R67" s="19"/>
      <c r="S67" s="19"/>
    </row>
    <row r="68" customFormat="false" ht="15" hidden="false" customHeight="true" outlineLevel="0" collapsed="false">
      <c r="A68" s="15" t="s">
        <v>209</v>
      </c>
      <c r="B68" s="15" t="s">
        <v>210</v>
      </c>
      <c r="C68" s="15" t="s">
        <v>43</v>
      </c>
      <c r="D68" s="15" t="s">
        <v>53</v>
      </c>
      <c r="E68" s="16" t="n">
        <v>334720.5</v>
      </c>
      <c r="F68" s="16" t="n">
        <v>431831.76</v>
      </c>
      <c r="G68" s="16" t="n">
        <f aca="false">IF(OR(E68="",F68=""),"",F68-E68)</f>
        <v>97111.26</v>
      </c>
      <c r="H68" s="17" t="n">
        <f aca="false">IF(OR(E68="",F68="",E68&lt;=0),"",(F68-E68)/E68)</f>
        <v>0.290126418907716</v>
      </c>
      <c r="I68" s="18" t="n">
        <v>236</v>
      </c>
      <c r="J68" s="18" t="n">
        <v>177</v>
      </c>
      <c r="K68" s="18" t="n">
        <f aca="false">IF(OR(I68="",J68=""),"",J68-I68)</f>
        <v>-59</v>
      </c>
      <c r="L68" s="17" t="n">
        <f aca="false">IF(OR(I68="",J68="",I68&lt;=0),"",(J68-I68)/I68)</f>
        <v>-0.25</v>
      </c>
      <c r="M68" s="17" t="n">
        <f aca="false">IF(OR(H68="",L68=""),"",Summary!$C$7*H68+Summary!$C$8*L68)</f>
        <v>0.0740758513446293</v>
      </c>
      <c r="N68" s="15" t="n">
        <f aca="false">IF(M68="","",RANK(M68,$M$2:$M$213))</f>
        <v>67</v>
      </c>
      <c r="O68" s="18"/>
      <c r="P68" s="18"/>
      <c r="Q68" s="15" t="s">
        <v>45</v>
      </c>
      <c r="R68" s="15"/>
      <c r="S68" s="15"/>
    </row>
    <row r="69" customFormat="false" ht="15" hidden="false" customHeight="true" outlineLevel="0" collapsed="false">
      <c r="A69" s="19" t="s">
        <v>211</v>
      </c>
      <c r="B69" s="19" t="s">
        <v>212</v>
      </c>
      <c r="C69" s="19" t="s">
        <v>43</v>
      </c>
      <c r="D69" s="19" t="s">
        <v>56</v>
      </c>
      <c r="E69" s="20" t="n">
        <v>1679227</v>
      </c>
      <c r="F69" s="20" t="n">
        <v>2028062.49</v>
      </c>
      <c r="G69" s="20" t="n">
        <f aca="false">IF(OR(E69="",F69=""),"",F69-E69)</f>
        <v>348835.49</v>
      </c>
      <c r="H69" s="21" t="n">
        <f aca="false">IF(OR(E69="",F69="",E69&lt;=0),"",(F69-E69)/E69)</f>
        <v>0.207735755797161</v>
      </c>
      <c r="I69" s="22" t="n">
        <v>466</v>
      </c>
      <c r="J69" s="22" t="n">
        <v>405</v>
      </c>
      <c r="K69" s="22" t="n">
        <f aca="false">IF(OR(I69="",J69=""),"",J69-I69)</f>
        <v>-61</v>
      </c>
      <c r="L69" s="21" t="n">
        <f aca="false">IF(OR(I69="",J69="",I69&lt;=0),"",(J69-I69)/I69)</f>
        <v>-0.130901287553648</v>
      </c>
      <c r="M69" s="21" t="n">
        <f aca="false">IF(OR(H69="",L69=""),"",Summary!$C$7*H69+Summary!$C$8*L69)</f>
        <v>0.0722809384568376</v>
      </c>
      <c r="N69" s="19" t="n">
        <f aca="false">IF(M69="","",RANK(M69,$M$2:$M$213))</f>
        <v>68</v>
      </c>
      <c r="O69" s="22"/>
      <c r="P69" s="22"/>
      <c r="Q69" s="19" t="s">
        <v>50</v>
      </c>
      <c r="R69" s="19"/>
      <c r="S69" s="19"/>
    </row>
    <row r="70" customFormat="false" ht="15" hidden="false" customHeight="true" outlineLevel="0" collapsed="false">
      <c r="A70" s="15" t="s">
        <v>213</v>
      </c>
      <c r="B70" s="15" t="s">
        <v>214</v>
      </c>
      <c r="C70" s="15" t="s">
        <v>43</v>
      </c>
      <c r="D70" s="15" t="s">
        <v>53</v>
      </c>
      <c r="E70" s="16" t="n">
        <v>547951</v>
      </c>
      <c r="F70" s="16" t="n">
        <v>616762</v>
      </c>
      <c r="G70" s="16" t="n">
        <f aca="false">IF(OR(E70="",F70=""),"",F70-E70)</f>
        <v>68811</v>
      </c>
      <c r="H70" s="17" t="n">
        <f aca="false">IF(OR(E70="",F70="",E70&lt;=0),"",(F70-E70)/E70)</f>
        <v>0.12557874700475</v>
      </c>
      <c r="I70" s="18" t="n">
        <v>105</v>
      </c>
      <c r="J70" s="18" t="n">
        <v>104</v>
      </c>
      <c r="K70" s="18" t="n">
        <f aca="false">IF(OR(I70="",J70=""),"",J70-I70)</f>
        <v>-1</v>
      </c>
      <c r="L70" s="17" t="n">
        <f aca="false">IF(OR(I70="",J70="",I70&lt;=0),"",(J70-I70)/I70)</f>
        <v>-0.00952380952380953</v>
      </c>
      <c r="M70" s="17" t="n">
        <f aca="false">IF(OR(H70="",L70=""),"",Summary!$C$7*H70+Summary!$C$8*L70)</f>
        <v>0.0715377243933264</v>
      </c>
      <c r="N70" s="15" t="n">
        <f aca="false">IF(M70="","",RANK(M70,$M$2:$M$213))</f>
        <v>69</v>
      </c>
      <c r="O70" s="18"/>
      <c r="P70" s="18"/>
      <c r="Q70" s="15" t="s">
        <v>45</v>
      </c>
      <c r="R70" s="15"/>
      <c r="S70" s="15"/>
    </row>
    <row r="71" customFormat="false" ht="15" hidden="false" customHeight="true" outlineLevel="0" collapsed="false">
      <c r="A71" s="19" t="s">
        <v>215</v>
      </c>
      <c r="B71" s="19" t="s">
        <v>216</v>
      </c>
      <c r="C71" s="19" t="s">
        <v>43</v>
      </c>
      <c r="D71" s="19" t="s">
        <v>106</v>
      </c>
      <c r="E71" s="20" t="n">
        <v>489614</v>
      </c>
      <c r="F71" s="20" t="n">
        <v>522669.47</v>
      </c>
      <c r="G71" s="20" t="n">
        <f aca="false">IF(OR(E71="",F71=""),"",F71-E71)</f>
        <v>33055.47</v>
      </c>
      <c r="H71" s="21" t="n">
        <f aca="false">IF(OR(E71="",F71="",E71&lt;=0),"",(F71-E71)/E71)</f>
        <v>0.0675133268248048</v>
      </c>
      <c r="I71" s="22" t="n">
        <v>106</v>
      </c>
      <c r="J71" s="22" t="n">
        <v>114</v>
      </c>
      <c r="K71" s="22" t="n">
        <f aca="false">IF(OR(I71="",J71=""),"",J71-I71)</f>
        <v>8</v>
      </c>
      <c r="L71" s="21" t="n">
        <f aca="false">IF(OR(I71="",J71="",I71&lt;=0),"",(J71-I71)/I71)</f>
        <v>0.0754716981132075</v>
      </c>
      <c r="M71" s="21" t="n">
        <f aca="false">IF(OR(H71="",L71=""),"",Summary!$C$7*H71+Summary!$C$8*L71)</f>
        <v>0.0706966753401659</v>
      </c>
      <c r="N71" s="19" t="n">
        <f aca="false">IF(M71="","",RANK(M71,$M$2:$M$213))</f>
        <v>70</v>
      </c>
      <c r="O71" s="22"/>
      <c r="P71" s="22"/>
      <c r="Q71" s="19" t="s">
        <v>45</v>
      </c>
      <c r="R71" s="19"/>
      <c r="S71" s="19"/>
    </row>
    <row r="72" customFormat="false" ht="15" hidden="false" customHeight="true" outlineLevel="0" collapsed="false">
      <c r="A72" s="15" t="s">
        <v>217</v>
      </c>
      <c r="B72" s="15" t="s">
        <v>218</v>
      </c>
      <c r="C72" s="15" t="s">
        <v>191</v>
      </c>
      <c r="D72" s="15" t="s">
        <v>192</v>
      </c>
      <c r="E72" s="16" t="n">
        <v>812431.54</v>
      </c>
      <c r="F72" s="16" t="n">
        <v>946353.48</v>
      </c>
      <c r="G72" s="16" t="n">
        <f aca="false">IF(OR(E72="",F72=""),"",F72-E72)</f>
        <v>133921.94</v>
      </c>
      <c r="H72" s="17" t="n">
        <f aca="false">IF(OR(E72="",F72="",E72&lt;=0),"",(F72-E72)/E72)</f>
        <v>0.164840892316908</v>
      </c>
      <c r="I72" s="18" t="n">
        <v>85</v>
      </c>
      <c r="J72" s="18" t="n">
        <v>79</v>
      </c>
      <c r="K72" s="18" t="n">
        <f aca="false">IF(OR(I72="",J72=""),"",J72-I72)</f>
        <v>-6</v>
      </c>
      <c r="L72" s="17" t="n">
        <f aca="false">IF(OR(I72="",J72="",I72&lt;=0),"",(J72-I72)/I72)</f>
        <v>-0.0705882352941177</v>
      </c>
      <c r="M72" s="17" t="n">
        <f aca="false">IF(OR(H72="",L72=""),"",Summary!$C$7*H72+Summary!$C$8*L72)</f>
        <v>0.0706692412724979</v>
      </c>
      <c r="N72" s="15" t="n">
        <f aca="false">IF(M72="","",RANK(M72,$M$2:$M$213))</f>
        <v>71</v>
      </c>
      <c r="O72" s="18"/>
      <c r="P72" s="18"/>
      <c r="Q72" s="15" t="s">
        <v>45</v>
      </c>
      <c r="R72" s="15"/>
      <c r="S72" s="15"/>
    </row>
    <row r="73" customFormat="false" ht="15" hidden="false" customHeight="true" outlineLevel="0" collapsed="false">
      <c r="A73" s="19" t="s">
        <v>219</v>
      </c>
      <c r="B73" s="19" t="s">
        <v>220</v>
      </c>
      <c r="C73" s="19" t="s">
        <v>48</v>
      </c>
      <c r="D73" s="19" t="s">
        <v>91</v>
      </c>
      <c r="E73" s="20" t="n">
        <v>280296.86</v>
      </c>
      <c r="F73" s="20" t="n">
        <v>338767.4</v>
      </c>
      <c r="G73" s="20" t="n">
        <f aca="false">IF(OR(E73="",F73=""),"",F73-E73)</f>
        <v>58470.54</v>
      </c>
      <c r="H73" s="21" t="n">
        <f aca="false">IF(OR(E73="",F73="",E73&lt;=0),"",(F73-E73)/E73)</f>
        <v>0.208602194116624</v>
      </c>
      <c r="I73" s="22" t="n">
        <v>175</v>
      </c>
      <c r="J73" s="22" t="n">
        <v>151</v>
      </c>
      <c r="K73" s="22" t="n">
        <f aca="false">IF(OR(I73="",J73=""),"",J73-I73)</f>
        <v>-24</v>
      </c>
      <c r="L73" s="21" t="n">
        <f aca="false">IF(OR(I73="",J73="",I73&lt;=0),"",(J73-I73)/I73)</f>
        <v>-0.137142857142857</v>
      </c>
      <c r="M73" s="21" t="n">
        <f aca="false">IF(OR(H73="",L73=""),"",Summary!$C$7*H73+Summary!$C$8*L73)</f>
        <v>0.0703041736128313</v>
      </c>
      <c r="N73" s="19" t="n">
        <f aca="false">IF(M73="","",RANK(M73,$M$2:$M$213))</f>
        <v>72</v>
      </c>
      <c r="O73" s="22" t="n">
        <v>3</v>
      </c>
      <c r="P73" s="22" t="n">
        <v>26</v>
      </c>
      <c r="Q73" s="19" t="s">
        <v>45</v>
      </c>
      <c r="R73" s="19" t="s">
        <v>221</v>
      </c>
      <c r="S73" s="19"/>
    </row>
    <row r="74" customFormat="false" ht="15" hidden="false" customHeight="true" outlineLevel="0" collapsed="false">
      <c r="A74" s="15" t="s">
        <v>222</v>
      </c>
      <c r="B74" s="15" t="s">
        <v>223</v>
      </c>
      <c r="C74" s="15" t="s">
        <v>43</v>
      </c>
      <c r="D74" s="15" t="s">
        <v>53</v>
      </c>
      <c r="E74" s="16" t="n">
        <v>700644</v>
      </c>
      <c r="F74" s="16" t="n">
        <v>734819</v>
      </c>
      <c r="G74" s="16" t="n">
        <f aca="false">IF(OR(E74="",F74=""),"",F74-E74)</f>
        <v>34175</v>
      </c>
      <c r="H74" s="17" t="n">
        <f aca="false">IF(OR(E74="",F74="",E74&lt;=0),"",(F74-E74)/E74)</f>
        <v>0.0487765541416183</v>
      </c>
      <c r="I74" s="18" t="n">
        <v>140</v>
      </c>
      <c r="J74" s="18" t="n">
        <v>154</v>
      </c>
      <c r="K74" s="18" t="n">
        <f aca="false">IF(OR(I74="",J74=""),"",J74-I74)</f>
        <v>14</v>
      </c>
      <c r="L74" s="17" t="n">
        <f aca="false">IF(OR(I74="",J74="",I74&lt;=0),"",(J74-I74)/I74)</f>
        <v>0.1</v>
      </c>
      <c r="M74" s="17" t="n">
        <f aca="false">IF(OR(H74="",L74=""),"",Summary!$C$7*H74+Summary!$C$8*L74)</f>
        <v>0.069265932484971</v>
      </c>
      <c r="N74" s="15" t="n">
        <f aca="false">IF(M74="","",RANK(M74,$M$2:$M$213))</f>
        <v>73</v>
      </c>
      <c r="O74" s="18"/>
      <c r="P74" s="18"/>
      <c r="Q74" s="15" t="s">
        <v>45</v>
      </c>
      <c r="R74" s="15"/>
      <c r="S74" s="15"/>
    </row>
    <row r="75" customFormat="false" ht="15" hidden="false" customHeight="true" outlineLevel="0" collapsed="false">
      <c r="A75" s="19" t="s">
        <v>224</v>
      </c>
      <c r="B75" s="19" t="s">
        <v>225</v>
      </c>
      <c r="C75" s="19" t="s">
        <v>43</v>
      </c>
      <c r="D75" s="19" t="s">
        <v>53</v>
      </c>
      <c r="E75" s="20" t="n">
        <v>532057.5</v>
      </c>
      <c r="F75" s="20" t="n">
        <v>613180</v>
      </c>
      <c r="G75" s="20" t="n">
        <f aca="false">IF(OR(E75="",F75=""),"",F75-E75)</f>
        <v>81122.5</v>
      </c>
      <c r="H75" s="21" t="n">
        <f aca="false">IF(OR(E75="",F75="",E75&lt;=0),"",(F75-E75)/E75)</f>
        <v>0.152469422947708</v>
      </c>
      <c r="I75" s="22" t="n">
        <v>266</v>
      </c>
      <c r="J75" s="22" t="n">
        <v>251</v>
      </c>
      <c r="K75" s="22" t="n">
        <f aca="false">IF(OR(I75="",J75=""),"",J75-I75)</f>
        <v>-15</v>
      </c>
      <c r="L75" s="21" t="n">
        <f aca="false">IF(OR(I75="",J75="",I75&lt;=0),"",(J75-I75)/I75)</f>
        <v>-0.056390977443609</v>
      </c>
      <c r="M75" s="21" t="n">
        <f aca="false">IF(OR(H75="",L75=""),"",Summary!$C$7*H75+Summary!$C$8*L75)</f>
        <v>0.068925262791181</v>
      </c>
      <c r="N75" s="19" t="n">
        <f aca="false">IF(M75="","",RANK(M75,$M$2:$M$213))</f>
        <v>74</v>
      </c>
      <c r="O75" s="22"/>
      <c r="P75" s="22"/>
      <c r="Q75" s="19" t="s">
        <v>50</v>
      </c>
      <c r="R75" s="19"/>
      <c r="S75" s="19"/>
    </row>
    <row r="76" customFormat="false" ht="15" hidden="false" customHeight="true" outlineLevel="0" collapsed="false">
      <c r="A76" s="15" t="s">
        <v>226</v>
      </c>
      <c r="B76" s="15" t="s">
        <v>227</v>
      </c>
      <c r="C76" s="15" t="s">
        <v>48</v>
      </c>
      <c r="D76" s="15" t="s">
        <v>49</v>
      </c>
      <c r="E76" s="16" t="n">
        <v>1361376.19</v>
      </c>
      <c r="F76" s="16" t="n">
        <v>1513615.54</v>
      </c>
      <c r="G76" s="16" t="n">
        <f aca="false">IF(OR(E76="",F76=""),"",F76-E76)</f>
        <v>152239.35</v>
      </c>
      <c r="H76" s="17" t="n">
        <f aca="false">IF(OR(E76="",F76="",E76&lt;=0),"",(F76-E76)/E76)</f>
        <v>0.111827539748583</v>
      </c>
      <c r="I76" s="18" t="n">
        <v>95</v>
      </c>
      <c r="J76" s="18" t="n">
        <v>95</v>
      </c>
      <c r="K76" s="18" t="n">
        <f aca="false">IF(OR(I76="",J76=""),"",J76-I76)</f>
        <v>0</v>
      </c>
      <c r="L76" s="17" t="n">
        <f aca="false">IF(OR(I76="",J76="",I76&lt;=0),"",(J76-I76)/I76)</f>
        <v>0</v>
      </c>
      <c r="M76" s="17" t="n">
        <f aca="false">IF(OR(H76="",L76=""),"",Summary!$C$7*H76+Summary!$C$8*L76)</f>
        <v>0.0670965238491501</v>
      </c>
      <c r="N76" s="15" t="n">
        <f aca="false">IF(M76="","",RANK(M76,$M$2:$M$213))</f>
        <v>75</v>
      </c>
      <c r="O76" s="18" t="n">
        <v>39</v>
      </c>
      <c r="P76" s="18" t="n">
        <v>40</v>
      </c>
      <c r="Q76" s="15" t="s">
        <v>50</v>
      </c>
      <c r="R76" s="15"/>
      <c r="S76" s="15"/>
    </row>
    <row r="77" customFormat="false" ht="15" hidden="false" customHeight="true" outlineLevel="0" collapsed="false">
      <c r="A77" s="19" t="s">
        <v>228</v>
      </c>
      <c r="B77" s="19" t="s">
        <v>229</v>
      </c>
      <c r="C77" s="19" t="s">
        <v>43</v>
      </c>
      <c r="D77" s="19" t="s">
        <v>61</v>
      </c>
      <c r="E77" s="20" t="n">
        <v>676537.9</v>
      </c>
      <c r="F77" s="20" t="n">
        <v>873229</v>
      </c>
      <c r="G77" s="20" t="n">
        <f aca="false">IF(OR(E77="",F77=""),"",F77-E77)</f>
        <v>196691.1</v>
      </c>
      <c r="H77" s="21" t="n">
        <f aca="false">IF(OR(E77="",F77="",E77&lt;=0),"",(F77-E77)/E77)</f>
        <v>0.290731827440857</v>
      </c>
      <c r="I77" s="22" t="n">
        <v>74</v>
      </c>
      <c r="J77" s="22" t="n">
        <v>54</v>
      </c>
      <c r="K77" s="22" t="n">
        <f aca="false">IF(OR(I77="",J77=""),"",J77-I77)</f>
        <v>-20</v>
      </c>
      <c r="L77" s="21" t="n">
        <f aca="false">IF(OR(I77="",J77="",I77&lt;=0),"",(J77-I77)/I77)</f>
        <v>-0.27027027027027</v>
      </c>
      <c r="M77" s="21" t="n">
        <f aca="false">IF(OR(H77="",L77=""),"",Summary!$C$7*H77+Summary!$C$8*L77)</f>
        <v>0.0663309883564063</v>
      </c>
      <c r="N77" s="19" t="n">
        <f aca="false">IF(M77="","",RANK(M77,$M$2:$M$213))</f>
        <v>76</v>
      </c>
      <c r="O77" s="22"/>
      <c r="P77" s="22"/>
      <c r="Q77" s="19" t="s">
        <v>45</v>
      </c>
      <c r="R77" s="19"/>
      <c r="S77" s="19"/>
    </row>
    <row r="78" customFormat="false" ht="15" hidden="false" customHeight="true" outlineLevel="0" collapsed="false">
      <c r="A78" s="15" t="s">
        <v>230</v>
      </c>
      <c r="B78" s="15" t="s">
        <v>231</v>
      </c>
      <c r="C78" s="15" t="s">
        <v>43</v>
      </c>
      <c r="D78" s="15" t="s">
        <v>106</v>
      </c>
      <c r="E78" s="16" t="n">
        <v>364757.76</v>
      </c>
      <c r="F78" s="16" t="n">
        <v>387761.91</v>
      </c>
      <c r="G78" s="16" t="n">
        <f aca="false">IF(OR(E78="",F78=""),"",F78-E78)</f>
        <v>23004.15</v>
      </c>
      <c r="H78" s="17" t="n">
        <f aca="false">IF(OR(E78="",F78="",E78&lt;=0),"",(F78-E78)/E78)</f>
        <v>0.0630669241964858</v>
      </c>
      <c r="I78" s="18" t="n">
        <v>194</v>
      </c>
      <c r="J78" s="18" t="n">
        <v>206</v>
      </c>
      <c r="K78" s="18" t="n">
        <f aca="false">IF(OR(I78="",J78=""),"",J78-I78)</f>
        <v>12</v>
      </c>
      <c r="L78" s="17" t="n">
        <f aca="false">IF(OR(I78="",J78="",I78&lt;=0),"",(J78-I78)/I78)</f>
        <v>0.0618556701030928</v>
      </c>
      <c r="M78" s="17" t="n">
        <f aca="false">IF(OR(H78="",L78=""),"",Summary!$C$7*H78+Summary!$C$8*L78)</f>
        <v>0.0625824225591286</v>
      </c>
      <c r="N78" s="15" t="n">
        <f aca="false">IF(M78="","",RANK(M78,$M$2:$M$213))</f>
        <v>77</v>
      </c>
      <c r="O78" s="18"/>
      <c r="P78" s="18"/>
      <c r="Q78" s="15" t="s">
        <v>45</v>
      </c>
      <c r="R78" s="15"/>
      <c r="S78" s="15"/>
    </row>
    <row r="79" customFormat="false" ht="15" hidden="false" customHeight="true" outlineLevel="0" collapsed="false">
      <c r="A79" s="19" t="s">
        <v>232</v>
      </c>
      <c r="B79" s="19" t="s">
        <v>233</v>
      </c>
      <c r="C79" s="19" t="s">
        <v>48</v>
      </c>
      <c r="D79" s="19" t="s">
        <v>70</v>
      </c>
      <c r="E79" s="20" t="n">
        <v>1336339.63</v>
      </c>
      <c r="F79" s="20" t="n">
        <v>926803.3</v>
      </c>
      <c r="G79" s="20" t="n">
        <f aca="false">IF(OR(E79="",F79=""),"",F79-E79)</f>
        <v>-409536.33</v>
      </c>
      <c r="H79" s="21" t="n">
        <f aca="false">IF(OR(E79="",F79="",E79&lt;=0),"",(F79-E79)/E79)</f>
        <v>-0.306461262396297</v>
      </c>
      <c r="I79" s="22" t="n">
        <v>83</v>
      </c>
      <c r="J79" s="22" t="n">
        <v>134</v>
      </c>
      <c r="K79" s="22" t="n">
        <f aca="false">IF(OR(I79="",J79=""),"",J79-I79)</f>
        <v>51</v>
      </c>
      <c r="L79" s="21" t="n">
        <f aca="false">IF(OR(I79="",J79="",I79&lt;=0),"",(J79-I79)/I79)</f>
        <v>0.614457831325301</v>
      </c>
      <c r="M79" s="21" t="n">
        <f aca="false">IF(OR(H79="",L79=""),"",Summary!$C$7*H79+Summary!$C$8*L79)</f>
        <v>0.0619063750923426</v>
      </c>
      <c r="N79" s="19" t="n">
        <f aca="false">IF(M79="","",RANK(M79,$M$2:$M$213))</f>
        <v>78</v>
      </c>
      <c r="O79" s="22"/>
      <c r="P79" s="22" t="n">
        <v>1</v>
      </c>
      <c r="Q79" s="19" t="s">
        <v>45</v>
      </c>
      <c r="R79" s="19" t="s">
        <v>234</v>
      </c>
      <c r="S79" s="19"/>
    </row>
    <row r="80" customFormat="false" ht="15" hidden="false" customHeight="true" outlineLevel="0" collapsed="false">
      <c r="A80" s="15" t="s">
        <v>235</v>
      </c>
      <c r="B80" s="15" t="s">
        <v>236</v>
      </c>
      <c r="C80" s="15" t="s">
        <v>48</v>
      </c>
      <c r="D80" s="15" t="s">
        <v>237</v>
      </c>
      <c r="E80" s="16" t="n">
        <v>749880.33</v>
      </c>
      <c r="F80" s="16" t="n">
        <v>733167.84</v>
      </c>
      <c r="G80" s="16" t="n">
        <f aca="false">IF(OR(E80="",F80=""),"",F80-E80)</f>
        <v>-16712.49</v>
      </c>
      <c r="H80" s="17" t="n">
        <f aca="false">IF(OR(E80="",F80="",E80&lt;=0),"",(F80-E80)/E80)</f>
        <v>-0.0222868760939495</v>
      </c>
      <c r="I80" s="18" t="n">
        <v>59</v>
      </c>
      <c r="J80" s="18" t="n">
        <v>70</v>
      </c>
      <c r="K80" s="18" t="n">
        <f aca="false">IF(OR(I80="",J80=""),"",J80-I80)</f>
        <v>11</v>
      </c>
      <c r="L80" s="17" t="n">
        <f aca="false">IF(OR(I80="",J80="",I80&lt;=0),"",(J80-I80)/I80)</f>
        <v>0.186440677966102</v>
      </c>
      <c r="M80" s="17" t="n">
        <f aca="false">IF(OR(H80="",L80=""),"",Summary!$C$7*H80+Summary!$C$8*L80)</f>
        <v>0.061204145530071</v>
      </c>
      <c r="N80" s="15" t="n">
        <f aca="false">IF(M80="","",RANK(M80,$M$2:$M$213))</f>
        <v>79</v>
      </c>
      <c r="O80" s="18" t="n">
        <v>86</v>
      </c>
      <c r="P80" s="18" t="n">
        <v>134</v>
      </c>
      <c r="Q80" s="15" t="s">
        <v>50</v>
      </c>
      <c r="R80" s="15"/>
      <c r="S80" s="15"/>
    </row>
    <row r="81" customFormat="false" ht="15" hidden="false" customHeight="true" outlineLevel="0" collapsed="false">
      <c r="A81" s="19" t="s">
        <v>238</v>
      </c>
      <c r="B81" s="19" t="s">
        <v>239</v>
      </c>
      <c r="C81" s="19" t="s">
        <v>43</v>
      </c>
      <c r="D81" s="19" t="s">
        <v>141</v>
      </c>
      <c r="E81" s="20" t="n">
        <v>277220.4</v>
      </c>
      <c r="F81" s="20" t="n">
        <v>317141.77</v>
      </c>
      <c r="G81" s="20" t="n">
        <f aca="false">IF(OR(E81="",F81=""),"",F81-E81)</f>
        <v>39921.37</v>
      </c>
      <c r="H81" s="21" t="n">
        <f aca="false">IF(OR(E81="",F81="",E81&lt;=0),"",(F81-E81)/E81)</f>
        <v>0.144005888455539</v>
      </c>
      <c r="I81" s="22" t="n">
        <v>106</v>
      </c>
      <c r="J81" s="22" t="n">
        <v>99</v>
      </c>
      <c r="K81" s="22" t="n">
        <f aca="false">IF(OR(I81="",J81=""),"",J81-I81)</f>
        <v>-7</v>
      </c>
      <c r="L81" s="21" t="n">
        <f aca="false">IF(OR(I81="",J81="",I81&lt;=0),"",(J81-I81)/I81)</f>
        <v>-0.0660377358490566</v>
      </c>
      <c r="M81" s="21" t="n">
        <f aca="false">IF(OR(H81="",L81=""),"",Summary!$C$7*H81+Summary!$C$8*L81)</f>
        <v>0.0599884387337009</v>
      </c>
      <c r="N81" s="19" t="n">
        <f aca="false">IF(M81="","",RANK(M81,$M$2:$M$213))</f>
        <v>80</v>
      </c>
      <c r="O81" s="22" t="n">
        <v>23</v>
      </c>
      <c r="P81" s="22" t="n">
        <v>5</v>
      </c>
      <c r="Q81" s="19" t="s">
        <v>45</v>
      </c>
      <c r="R81" s="19"/>
      <c r="S81" s="19"/>
    </row>
    <row r="82" customFormat="false" ht="15" hidden="false" customHeight="true" outlineLevel="0" collapsed="false">
      <c r="A82" s="15" t="s">
        <v>240</v>
      </c>
      <c r="B82" s="15" t="s">
        <v>241</v>
      </c>
      <c r="C82" s="15" t="s">
        <v>48</v>
      </c>
      <c r="D82" s="15" t="s">
        <v>70</v>
      </c>
      <c r="E82" s="16" t="n">
        <v>539306.5</v>
      </c>
      <c r="F82" s="16" t="n">
        <v>554530</v>
      </c>
      <c r="G82" s="16" t="n">
        <f aca="false">IF(OR(E82="",F82=""),"",F82-E82)</f>
        <v>15223.5</v>
      </c>
      <c r="H82" s="17" t="n">
        <f aca="false">IF(OR(E82="",F82="",E82&lt;=0),"",(F82-E82)/E82)</f>
        <v>0.0282279186325401</v>
      </c>
      <c r="I82" s="18" t="n">
        <v>57</v>
      </c>
      <c r="J82" s="18" t="n">
        <v>63</v>
      </c>
      <c r="K82" s="18" t="n">
        <f aca="false">IF(OR(I82="",J82=""),"",J82-I82)</f>
        <v>6</v>
      </c>
      <c r="L82" s="17" t="n">
        <f aca="false">IF(OR(I82="",J82="",I82&lt;=0),"",(J82-I82)/I82)</f>
        <v>0.105263157894737</v>
      </c>
      <c r="M82" s="17" t="n">
        <f aca="false">IF(OR(H82="",L82=""),"",Summary!$C$7*H82+Summary!$C$8*L82)</f>
        <v>0.0590420143374188</v>
      </c>
      <c r="N82" s="15" t="n">
        <f aca="false">IF(M82="","",RANK(M82,$M$2:$M$213))</f>
        <v>81</v>
      </c>
      <c r="O82" s="18" t="n">
        <v>12</v>
      </c>
      <c r="P82" s="18" t="n">
        <v>19</v>
      </c>
      <c r="Q82" s="15" t="s">
        <v>50</v>
      </c>
      <c r="R82" s="15"/>
      <c r="S82" s="15"/>
    </row>
    <row r="83" customFormat="false" ht="15" hidden="false" customHeight="true" outlineLevel="0" collapsed="false">
      <c r="A83" s="19" t="s">
        <v>242</v>
      </c>
      <c r="B83" s="19" t="s">
        <v>243</v>
      </c>
      <c r="C83" s="19" t="s">
        <v>43</v>
      </c>
      <c r="D83" s="19" t="s">
        <v>141</v>
      </c>
      <c r="E83" s="20" t="n">
        <v>548415.66</v>
      </c>
      <c r="F83" s="20" t="n">
        <v>588761.99</v>
      </c>
      <c r="G83" s="20" t="n">
        <f aca="false">IF(OR(E83="",F83=""),"",F83-E83)</f>
        <v>40346.33</v>
      </c>
      <c r="H83" s="21" t="n">
        <f aca="false">IF(OR(E83="",F83="",E83&lt;=0),"",(F83-E83)/E83)</f>
        <v>0.0735688875113449</v>
      </c>
      <c r="I83" s="22" t="n">
        <v>111</v>
      </c>
      <c r="J83" s="22" t="n">
        <v>115</v>
      </c>
      <c r="K83" s="22" t="n">
        <f aca="false">IF(OR(I83="",J83=""),"",J83-I83)</f>
        <v>4</v>
      </c>
      <c r="L83" s="21" t="n">
        <f aca="false">IF(OR(I83="",J83="",I83&lt;=0),"",(J83-I83)/I83)</f>
        <v>0.036036036036036</v>
      </c>
      <c r="M83" s="21" t="n">
        <f aca="false">IF(OR(H83="",L83=""),"",Summary!$C$7*H83+Summary!$C$8*L83)</f>
        <v>0.0585557469212213</v>
      </c>
      <c r="N83" s="19" t="n">
        <f aca="false">IF(M83="","",RANK(M83,$M$2:$M$213))</f>
        <v>82</v>
      </c>
      <c r="O83" s="22"/>
      <c r="P83" s="22"/>
      <c r="Q83" s="19" t="s">
        <v>50</v>
      </c>
      <c r="R83" s="19"/>
      <c r="S83" s="19"/>
    </row>
    <row r="84" customFormat="false" ht="15" hidden="false" customHeight="true" outlineLevel="0" collapsed="false">
      <c r="A84" s="15" t="s">
        <v>244</v>
      </c>
      <c r="B84" s="15" t="s">
        <v>245</v>
      </c>
      <c r="C84" s="15" t="s">
        <v>43</v>
      </c>
      <c r="D84" s="15" t="s">
        <v>53</v>
      </c>
      <c r="E84" s="16" t="n">
        <v>843569.56</v>
      </c>
      <c r="F84" s="16" t="n">
        <v>997839.84</v>
      </c>
      <c r="G84" s="16" t="n">
        <f aca="false">IF(OR(E84="",F84=""),"",F84-E84)</f>
        <v>154270.28</v>
      </c>
      <c r="H84" s="17" t="n">
        <f aca="false">IF(OR(E84="",F84="",E84&lt;=0),"",(F84-E84)/E84)</f>
        <v>0.182877959702576</v>
      </c>
      <c r="I84" s="18" t="n">
        <v>377</v>
      </c>
      <c r="J84" s="18" t="n">
        <v>327</v>
      </c>
      <c r="K84" s="18" t="n">
        <f aca="false">IF(OR(I84="",J84=""),"",J84-I84)</f>
        <v>-50</v>
      </c>
      <c r="L84" s="17" t="n">
        <f aca="false">IF(OR(I84="",J84="",I84&lt;=0),"",(J84-I84)/I84)</f>
        <v>-0.13262599469496</v>
      </c>
      <c r="M84" s="17" t="n">
        <f aca="false">IF(OR(H84="",L84=""),"",Summary!$C$7*H84+Summary!$C$8*L84)</f>
        <v>0.0566763779435616</v>
      </c>
      <c r="N84" s="15" t="n">
        <f aca="false">IF(M84="","",RANK(M84,$M$2:$M$213))</f>
        <v>83</v>
      </c>
      <c r="O84" s="18"/>
      <c r="P84" s="18"/>
      <c r="Q84" s="15" t="s">
        <v>45</v>
      </c>
      <c r="R84" s="15"/>
      <c r="S84" s="15"/>
    </row>
    <row r="85" customFormat="false" ht="15" hidden="false" customHeight="true" outlineLevel="0" collapsed="false">
      <c r="A85" s="19" t="s">
        <v>246</v>
      </c>
      <c r="B85" s="19" t="s">
        <v>247</v>
      </c>
      <c r="C85" s="19" t="s">
        <v>48</v>
      </c>
      <c r="D85" s="19" t="s">
        <v>70</v>
      </c>
      <c r="E85" s="20" t="n">
        <v>566165.35</v>
      </c>
      <c r="F85" s="20" t="n">
        <v>563666.31</v>
      </c>
      <c r="G85" s="20" t="n">
        <f aca="false">IF(OR(E85="",F85=""),"",F85-E85)</f>
        <v>-2499.03999999992</v>
      </c>
      <c r="H85" s="21" t="n">
        <f aca="false">IF(OR(E85="",F85="",E85&lt;=0),"",(F85-E85)/E85)</f>
        <v>-0.00441397552852699</v>
      </c>
      <c r="I85" s="22" t="n">
        <v>154</v>
      </c>
      <c r="J85" s="22" t="n">
        <v>176</v>
      </c>
      <c r="K85" s="22" t="n">
        <f aca="false">IF(OR(I85="",J85=""),"",J85-I85)</f>
        <v>22</v>
      </c>
      <c r="L85" s="21" t="n">
        <f aca="false">IF(OR(I85="",J85="",I85&lt;=0),"",(J85-I85)/I85)</f>
        <v>0.142857142857143</v>
      </c>
      <c r="M85" s="21" t="n">
        <f aca="false">IF(OR(H85="",L85=""),"",Summary!$C$7*H85+Summary!$C$8*L85)</f>
        <v>0.0544944718257409</v>
      </c>
      <c r="N85" s="19" t="n">
        <f aca="false">IF(M85="","",RANK(M85,$M$2:$M$213))</f>
        <v>84</v>
      </c>
      <c r="O85" s="22"/>
      <c r="P85" s="22"/>
      <c r="Q85" s="19" t="s">
        <v>45</v>
      </c>
      <c r="R85" s="19" t="s">
        <v>248</v>
      </c>
      <c r="S85" s="19"/>
    </row>
    <row r="86" customFormat="false" ht="15" hidden="false" customHeight="true" outlineLevel="0" collapsed="false">
      <c r="A86" s="15" t="s">
        <v>249</v>
      </c>
      <c r="B86" s="15" t="s">
        <v>250</v>
      </c>
      <c r="C86" s="15" t="s">
        <v>48</v>
      </c>
      <c r="D86" s="15" t="s">
        <v>70</v>
      </c>
      <c r="E86" s="16" t="n">
        <v>306380.55</v>
      </c>
      <c r="F86" s="16" t="n">
        <v>349618.25</v>
      </c>
      <c r="G86" s="16" t="n">
        <f aca="false">IF(OR(E86="",F86=""),"",F86-E86)</f>
        <v>43237.7</v>
      </c>
      <c r="H86" s="17" t="n">
        <f aca="false">IF(OR(E86="",F86="",E86&lt;=0),"",(F86-E86)/E86)</f>
        <v>0.141124167314146</v>
      </c>
      <c r="I86" s="18" t="n">
        <v>169</v>
      </c>
      <c r="J86" s="18" t="n">
        <v>156</v>
      </c>
      <c r="K86" s="18" t="n">
        <f aca="false">IF(OR(I86="",J86=""),"",J86-I86)</f>
        <v>-13</v>
      </c>
      <c r="L86" s="17" t="n">
        <f aca="false">IF(OR(I86="",J86="",I86&lt;=0),"",(J86-I86)/I86)</f>
        <v>-0.0769230769230769</v>
      </c>
      <c r="M86" s="17" t="n">
        <f aca="false">IF(OR(H86="",L86=""),"",Summary!$C$7*H86+Summary!$C$8*L86)</f>
        <v>0.0539052696192567</v>
      </c>
      <c r="N86" s="15" t="n">
        <f aca="false">IF(M86="","",RANK(M86,$M$2:$M$213))</f>
        <v>85</v>
      </c>
      <c r="O86" s="18"/>
      <c r="P86" s="18" t="n">
        <v>9</v>
      </c>
      <c r="Q86" s="15" t="s">
        <v>45</v>
      </c>
      <c r="R86" s="15"/>
      <c r="S86" s="15"/>
    </row>
    <row r="87" customFormat="false" ht="15" hidden="false" customHeight="true" outlineLevel="0" collapsed="false">
      <c r="A87" s="19" t="s">
        <v>251</v>
      </c>
      <c r="B87" s="19" t="s">
        <v>252</v>
      </c>
      <c r="C87" s="19" t="s">
        <v>43</v>
      </c>
      <c r="D87" s="19" t="s">
        <v>64</v>
      </c>
      <c r="E87" s="20" t="n">
        <v>320705.8</v>
      </c>
      <c r="F87" s="20" t="n">
        <v>347180.44</v>
      </c>
      <c r="G87" s="20" t="n">
        <f aca="false">IF(OR(E87="",F87=""),"",F87-E87)</f>
        <v>26474.64</v>
      </c>
      <c r="H87" s="21" t="n">
        <f aca="false">IF(OR(E87="",F87="",E87&lt;=0),"",(F87-E87)/E87)</f>
        <v>0.0825511730689</v>
      </c>
      <c r="I87" s="22" t="n">
        <v>129</v>
      </c>
      <c r="J87" s="22" t="n">
        <v>130</v>
      </c>
      <c r="K87" s="22" t="n">
        <f aca="false">IF(OR(I87="",J87=""),"",J87-I87)</f>
        <v>1</v>
      </c>
      <c r="L87" s="21" t="n">
        <f aca="false">IF(OR(I87="",J87="",I87&lt;=0),"",(J87-I87)/I87)</f>
        <v>0.00775193798449612</v>
      </c>
      <c r="M87" s="21" t="n">
        <f aca="false">IF(OR(H87="",L87=""),"",Summary!$C$7*H87+Summary!$C$8*L87)</f>
        <v>0.0526314790351384</v>
      </c>
      <c r="N87" s="19" t="n">
        <f aca="false">IF(M87="","",RANK(M87,$M$2:$M$213))</f>
        <v>86</v>
      </c>
      <c r="O87" s="22"/>
      <c r="P87" s="22"/>
      <c r="Q87" s="19" t="s">
        <v>45</v>
      </c>
      <c r="R87" s="19"/>
      <c r="S87" s="19"/>
    </row>
    <row r="88" customFormat="false" ht="15" hidden="false" customHeight="true" outlineLevel="0" collapsed="false">
      <c r="A88" s="15" t="s">
        <v>253</v>
      </c>
      <c r="B88" s="15" t="s">
        <v>254</v>
      </c>
      <c r="C88" s="15" t="s">
        <v>43</v>
      </c>
      <c r="D88" s="15" t="s">
        <v>106</v>
      </c>
      <c r="E88" s="16" t="n">
        <v>350792</v>
      </c>
      <c r="F88" s="16" t="n">
        <v>293212</v>
      </c>
      <c r="G88" s="16" t="n">
        <f aca="false">IF(OR(E88="",F88=""),"",F88-E88)</f>
        <v>-57580</v>
      </c>
      <c r="H88" s="17" t="n">
        <f aca="false">IF(OR(E88="",F88="",E88&lt;=0),"",(F88-E88)/E88)</f>
        <v>-0.164142853884923</v>
      </c>
      <c r="I88" s="18" t="n">
        <v>60</v>
      </c>
      <c r="J88" s="18" t="n">
        <v>82</v>
      </c>
      <c r="K88" s="18" t="n">
        <f aca="false">IF(OR(I88="",J88=""),"",J88-I88)</f>
        <v>22</v>
      </c>
      <c r="L88" s="17" t="n">
        <f aca="false">IF(OR(I88="",J88="",I88&lt;=0),"",(J88-I88)/I88)</f>
        <v>0.366666666666667</v>
      </c>
      <c r="M88" s="17" t="n">
        <f aca="false">IF(OR(H88="",L88=""),"",Summary!$C$7*H88+Summary!$C$8*L88)</f>
        <v>0.0481809543357127</v>
      </c>
      <c r="N88" s="15" t="n">
        <f aca="false">IF(M88="","",RANK(M88,$M$2:$M$213))</f>
        <v>87</v>
      </c>
      <c r="O88" s="18"/>
      <c r="P88" s="18"/>
      <c r="Q88" s="15" t="s">
        <v>50</v>
      </c>
      <c r="R88" s="15"/>
      <c r="S88" s="15"/>
    </row>
    <row r="89" customFormat="false" ht="15" hidden="false" customHeight="true" outlineLevel="0" collapsed="false">
      <c r="A89" s="19" t="s">
        <v>255</v>
      </c>
      <c r="B89" s="19" t="s">
        <v>256</v>
      </c>
      <c r="C89" s="19" t="s">
        <v>43</v>
      </c>
      <c r="D89" s="19" t="s">
        <v>53</v>
      </c>
      <c r="E89" s="20" t="n">
        <v>1123692.5</v>
      </c>
      <c r="F89" s="20" t="n">
        <v>1088955.5</v>
      </c>
      <c r="G89" s="20" t="n">
        <f aca="false">IF(OR(E89="",F89=""),"",F89-E89)</f>
        <v>-34737</v>
      </c>
      <c r="H89" s="21" t="n">
        <f aca="false">IF(OR(E89="",F89="",E89&lt;=0),"",(F89-E89)/E89)</f>
        <v>-0.0309132614127086</v>
      </c>
      <c r="I89" s="22" t="n">
        <v>138</v>
      </c>
      <c r="J89" s="22" t="n">
        <v>160</v>
      </c>
      <c r="K89" s="22" t="n">
        <f aca="false">IF(OR(I89="",J89=""),"",J89-I89)</f>
        <v>22</v>
      </c>
      <c r="L89" s="21" t="n">
        <f aca="false">IF(OR(I89="",J89="",I89&lt;=0),"",(J89-I89)/I89)</f>
        <v>0.159420289855072</v>
      </c>
      <c r="M89" s="21" t="n">
        <f aca="false">IF(OR(H89="",L89=""),"",Summary!$C$7*H89+Summary!$C$8*L89)</f>
        <v>0.0452201590944039</v>
      </c>
      <c r="N89" s="19" t="n">
        <f aca="false">IF(M89="","",RANK(M89,$M$2:$M$213))</f>
        <v>88</v>
      </c>
      <c r="O89" s="22"/>
      <c r="P89" s="22"/>
      <c r="Q89" s="19" t="s">
        <v>45</v>
      </c>
      <c r="R89" s="19"/>
      <c r="S89" s="19"/>
    </row>
    <row r="90" customFormat="false" ht="15" hidden="false" customHeight="true" outlineLevel="0" collapsed="false">
      <c r="A90" s="15" t="s">
        <v>257</v>
      </c>
      <c r="B90" s="15" t="s">
        <v>258</v>
      </c>
      <c r="C90" s="15" t="s">
        <v>43</v>
      </c>
      <c r="D90" s="15" t="s">
        <v>53</v>
      </c>
      <c r="E90" s="16" t="n">
        <v>517036.68</v>
      </c>
      <c r="F90" s="16" t="n">
        <v>442638.89</v>
      </c>
      <c r="G90" s="16" t="n">
        <f aca="false">IF(OR(E90="",F90=""),"",F90-E90)</f>
        <v>-74397.79</v>
      </c>
      <c r="H90" s="17" t="n">
        <f aca="false">IF(OR(E90="",F90="",E90&lt;=0),"",(F90-E90)/E90)</f>
        <v>-0.143892673146516</v>
      </c>
      <c r="I90" s="18" t="n">
        <v>59</v>
      </c>
      <c r="J90" s="18" t="n">
        <v>78</v>
      </c>
      <c r="K90" s="18" t="n">
        <f aca="false">IF(OR(I90="",J90=""),"",J90-I90)</f>
        <v>19</v>
      </c>
      <c r="L90" s="17" t="n">
        <f aca="false">IF(OR(I90="",J90="",I90&lt;=0),"",(J90-I90)/I90)</f>
        <v>0.322033898305085</v>
      </c>
      <c r="M90" s="17" t="n">
        <f aca="false">IF(OR(H90="",L90=""),"",Summary!$C$7*H90+Summary!$C$8*L90)</f>
        <v>0.0424779554341241</v>
      </c>
      <c r="N90" s="15" t="n">
        <f aca="false">IF(M90="","",RANK(M90,$M$2:$M$213))</f>
        <v>89</v>
      </c>
      <c r="O90" s="18"/>
      <c r="P90" s="18"/>
      <c r="Q90" s="15" t="s">
        <v>45</v>
      </c>
      <c r="R90" s="15"/>
      <c r="S90" s="15"/>
    </row>
    <row r="91" customFormat="false" ht="15" hidden="false" customHeight="true" outlineLevel="0" collapsed="false">
      <c r="A91" s="19" t="s">
        <v>259</v>
      </c>
      <c r="B91" s="19" t="s">
        <v>260</v>
      </c>
      <c r="C91" s="19" t="s">
        <v>48</v>
      </c>
      <c r="D91" s="19" t="s">
        <v>124</v>
      </c>
      <c r="E91" s="20" t="n">
        <v>1061013.96</v>
      </c>
      <c r="F91" s="20" t="n">
        <v>1004006.1</v>
      </c>
      <c r="G91" s="20" t="n">
        <f aca="false">IF(OR(E91="",F91=""),"",F91-E91)</f>
        <v>-57007.86</v>
      </c>
      <c r="H91" s="21" t="n">
        <f aca="false">IF(OR(E91="",F91="",E91&lt;=0),"",(F91-E91)/E91)</f>
        <v>-0.0537296040855108</v>
      </c>
      <c r="I91" s="22" t="n">
        <v>141</v>
      </c>
      <c r="J91" s="22" t="n">
        <v>167</v>
      </c>
      <c r="K91" s="22" t="n">
        <f aca="false">IF(OR(I91="",J91=""),"",J91-I91)</f>
        <v>26</v>
      </c>
      <c r="L91" s="21" t="n">
        <f aca="false">IF(OR(I91="",J91="",I91&lt;=0),"",(J91-I91)/I91)</f>
        <v>0.184397163120567</v>
      </c>
      <c r="M91" s="21" t="n">
        <f aca="false">IF(OR(H91="",L91=""),"",Summary!$C$7*H91+Summary!$C$8*L91)</f>
        <v>0.0415211027969205</v>
      </c>
      <c r="N91" s="19" t="n">
        <f aca="false">IF(M91="","",RANK(M91,$M$2:$M$213))</f>
        <v>90</v>
      </c>
      <c r="O91" s="22"/>
      <c r="P91" s="22" t="n">
        <v>44</v>
      </c>
      <c r="Q91" s="19" t="s">
        <v>45</v>
      </c>
      <c r="R91" s="19" t="s">
        <v>261</v>
      </c>
      <c r="S91" s="19"/>
    </row>
    <row r="92" customFormat="false" ht="15" hidden="false" customHeight="true" outlineLevel="0" collapsed="false">
      <c r="A92" s="15" t="s">
        <v>262</v>
      </c>
      <c r="B92" s="15" t="s">
        <v>263</v>
      </c>
      <c r="C92" s="15" t="s">
        <v>43</v>
      </c>
      <c r="D92" s="15" t="s">
        <v>106</v>
      </c>
      <c r="E92" s="16" t="n">
        <v>746391.38</v>
      </c>
      <c r="F92" s="16" t="n">
        <v>826020.86</v>
      </c>
      <c r="G92" s="16" t="n">
        <f aca="false">IF(OR(E92="",F92=""),"",F92-E92)</f>
        <v>79629.48</v>
      </c>
      <c r="H92" s="17" t="n">
        <f aca="false">IF(OR(E92="",F92="",E92&lt;=0),"",(F92-E92)/E92)</f>
        <v>0.106685958779427</v>
      </c>
      <c r="I92" s="18" t="n">
        <v>261</v>
      </c>
      <c r="J92" s="18" t="n">
        <v>245</v>
      </c>
      <c r="K92" s="18" t="n">
        <f aca="false">IF(OR(I92="",J92=""),"",J92-I92)</f>
        <v>-16</v>
      </c>
      <c r="L92" s="17" t="n">
        <f aca="false">IF(OR(I92="",J92="",I92&lt;=0),"",(J92-I92)/I92)</f>
        <v>-0.0613026819923372</v>
      </c>
      <c r="M92" s="17" t="n">
        <f aca="false">IF(OR(H92="",L92=""),"",Summary!$C$7*H92+Summary!$C$8*L92)</f>
        <v>0.0394905024707216</v>
      </c>
      <c r="N92" s="15" t="n">
        <f aca="false">IF(M92="","",RANK(M92,$M$2:$M$213))</f>
        <v>91</v>
      </c>
      <c r="O92" s="18" t="n">
        <v>77</v>
      </c>
      <c r="P92" s="18" t="n">
        <v>8</v>
      </c>
      <c r="Q92" s="15" t="s">
        <v>45</v>
      </c>
      <c r="R92" s="15"/>
      <c r="S92" s="15"/>
    </row>
    <row r="93" customFormat="false" ht="15" hidden="false" customHeight="true" outlineLevel="0" collapsed="false">
      <c r="A93" s="19" t="s">
        <v>264</v>
      </c>
      <c r="B93" s="19" t="s">
        <v>265</v>
      </c>
      <c r="C93" s="19" t="s">
        <v>43</v>
      </c>
      <c r="D93" s="19" t="s">
        <v>61</v>
      </c>
      <c r="E93" s="20" t="n">
        <v>666068</v>
      </c>
      <c r="F93" s="20" t="n">
        <v>665332.89</v>
      </c>
      <c r="G93" s="20" t="n">
        <f aca="false">IF(OR(E93="",F93=""),"",F93-E93)</f>
        <v>-735.109999999986</v>
      </c>
      <c r="H93" s="21" t="n">
        <f aca="false">IF(OR(E93="",F93="",E93&lt;=0),"",(F93-E93)/E93)</f>
        <v>-0.00110365608316266</v>
      </c>
      <c r="I93" s="22" t="n">
        <v>110</v>
      </c>
      <c r="J93" s="22" t="n">
        <v>121</v>
      </c>
      <c r="K93" s="22" t="n">
        <f aca="false">IF(OR(I93="",J93=""),"",J93-I93)</f>
        <v>11</v>
      </c>
      <c r="L93" s="21" t="n">
        <f aca="false">IF(OR(I93="",J93="",I93&lt;=0),"",(J93-I93)/I93)</f>
        <v>0.1</v>
      </c>
      <c r="M93" s="21" t="n">
        <f aca="false">IF(OR(H93="",L93=""),"",Summary!$C$7*H93+Summary!$C$8*L93)</f>
        <v>0.0393378063501024</v>
      </c>
      <c r="N93" s="19" t="n">
        <f aca="false">IF(M93="","",RANK(M93,$M$2:$M$213))</f>
        <v>92</v>
      </c>
      <c r="O93" s="22"/>
      <c r="P93" s="22"/>
      <c r="Q93" s="19" t="s">
        <v>45</v>
      </c>
      <c r="R93" s="19"/>
      <c r="S93" s="19"/>
    </row>
    <row r="94" customFormat="false" ht="15" hidden="false" customHeight="true" outlineLevel="0" collapsed="false">
      <c r="A94" s="15" t="s">
        <v>266</v>
      </c>
      <c r="B94" s="15" t="s">
        <v>267</v>
      </c>
      <c r="C94" s="15" t="s">
        <v>48</v>
      </c>
      <c r="D94" s="15" t="s">
        <v>91</v>
      </c>
      <c r="E94" s="16" t="n">
        <v>1273205</v>
      </c>
      <c r="F94" s="16" t="n">
        <v>1246132</v>
      </c>
      <c r="G94" s="16" t="n">
        <f aca="false">IF(OR(E94="",F94=""),"",F94-E94)</f>
        <v>-27073</v>
      </c>
      <c r="H94" s="17" t="n">
        <f aca="false">IF(OR(E94="",F94="",E94&lt;=0),"",(F94-E94)/E94)</f>
        <v>-0.0212636613899568</v>
      </c>
      <c r="I94" s="18" t="n">
        <v>87</v>
      </c>
      <c r="J94" s="18" t="n">
        <v>98</v>
      </c>
      <c r="K94" s="18" t="n">
        <f aca="false">IF(OR(I94="",J94=""),"",J94-I94)</f>
        <v>11</v>
      </c>
      <c r="L94" s="17" t="n">
        <f aca="false">IF(OR(I94="",J94="",I94&lt;=0),"",(J94-I94)/I94)</f>
        <v>0.126436781609195</v>
      </c>
      <c r="M94" s="17" t="n">
        <f aca="false">IF(OR(H94="",L94=""),"",Summary!$C$7*H94+Summary!$C$8*L94)</f>
        <v>0.0378165158097041</v>
      </c>
      <c r="N94" s="15" t="n">
        <f aca="false">IF(M94="","",RANK(M94,$M$2:$M$213))</f>
        <v>93</v>
      </c>
      <c r="O94" s="18" t="n">
        <v>43</v>
      </c>
      <c r="P94" s="18" t="n">
        <v>50</v>
      </c>
      <c r="Q94" s="15" t="s">
        <v>45</v>
      </c>
      <c r="R94" s="15" t="s">
        <v>268</v>
      </c>
      <c r="S94" s="15"/>
    </row>
    <row r="95" customFormat="false" ht="15" hidden="false" customHeight="true" outlineLevel="0" collapsed="false">
      <c r="A95" s="19" t="s">
        <v>269</v>
      </c>
      <c r="B95" s="19" t="s">
        <v>270</v>
      </c>
      <c r="C95" s="19" t="s">
        <v>48</v>
      </c>
      <c r="D95" s="19" t="s">
        <v>271</v>
      </c>
      <c r="E95" s="20" t="n">
        <v>2439198.06</v>
      </c>
      <c r="F95" s="20" t="n">
        <v>2564644.39</v>
      </c>
      <c r="G95" s="20" t="n">
        <f aca="false">IF(OR(E95="",F95=""),"",F95-E95)</f>
        <v>125446.33</v>
      </c>
      <c r="H95" s="21" t="n">
        <f aca="false">IF(OR(E95="",F95="",E95&lt;=0),"",(F95-E95)/E95)</f>
        <v>0.0514293332948945</v>
      </c>
      <c r="I95" s="22" t="n">
        <v>268</v>
      </c>
      <c r="J95" s="22" t="n">
        <v>272</v>
      </c>
      <c r="K95" s="22" t="n">
        <f aca="false">IF(OR(I95="",J95=""),"",J95-I95)</f>
        <v>4</v>
      </c>
      <c r="L95" s="21" t="n">
        <f aca="false">IF(OR(I95="",J95="",I95&lt;=0),"",(J95-I95)/I95)</f>
        <v>0.0149253731343284</v>
      </c>
      <c r="M95" s="21" t="n">
        <f aca="false">IF(OR(H95="",L95=""),"",Summary!$C$7*H95+Summary!$C$8*L95)</f>
        <v>0.036827749230668</v>
      </c>
      <c r="N95" s="19" t="n">
        <f aca="false">IF(M95="","",RANK(M95,$M$2:$M$213))</f>
        <v>94</v>
      </c>
      <c r="O95" s="22"/>
      <c r="P95" s="22"/>
      <c r="Q95" s="19" t="s">
        <v>50</v>
      </c>
      <c r="R95" s="19"/>
      <c r="S95" s="19"/>
    </row>
    <row r="96" customFormat="false" ht="15" hidden="false" customHeight="true" outlineLevel="0" collapsed="false">
      <c r="A96" s="15" t="s">
        <v>272</v>
      </c>
      <c r="B96" s="15" t="s">
        <v>273</v>
      </c>
      <c r="C96" s="15" t="s">
        <v>43</v>
      </c>
      <c r="D96" s="15" t="s">
        <v>106</v>
      </c>
      <c r="E96" s="16" t="n">
        <v>290737.63</v>
      </c>
      <c r="F96" s="16" t="n">
        <v>340330.32</v>
      </c>
      <c r="G96" s="16" t="n">
        <f aca="false">IF(OR(E96="",F96=""),"",F96-E96)</f>
        <v>49592.69</v>
      </c>
      <c r="H96" s="17" t="n">
        <f aca="false">IF(OR(E96="",F96="",E96&lt;=0),"",(F96-E96)/E96)</f>
        <v>0.170575408487715</v>
      </c>
      <c r="I96" s="18" t="n">
        <v>170</v>
      </c>
      <c r="J96" s="18" t="n">
        <v>142</v>
      </c>
      <c r="K96" s="18" t="n">
        <f aca="false">IF(OR(I96="",J96=""),"",J96-I96)</f>
        <v>-28</v>
      </c>
      <c r="L96" s="17" t="n">
        <f aca="false">IF(OR(I96="",J96="",I96&lt;=0),"",(J96-I96)/I96)</f>
        <v>-0.164705882352941</v>
      </c>
      <c r="M96" s="17" t="n">
        <f aca="false">IF(OR(H96="",L96=""),"",Summary!$C$7*H96+Summary!$C$8*L96)</f>
        <v>0.0364628921514522</v>
      </c>
      <c r="N96" s="15" t="n">
        <f aca="false">IF(M96="","",RANK(M96,$M$2:$M$213))</f>
        <v>95</v>
      </c>
      <c r="O96" s="18"/>
      <c r="P96" s="18"/>
      <c r="Q96" s="15" t="s">
        <v>45</v>
      </c>
      <c r="R96" s="15"/>
      <c r="S96" s="15"/>
    </row>
    <row r="97" customFormat="false" ht="15" hidden="false" customHeight="true" outlineLevel="0" collapsed="false">
      <c r="A97" s="19" t="s">
        <v>274</v>
      </c>
      <c r="B97" s="19" t="s">
        <v>275</v>
      </c>
      <c r="C97" s="19" t="s">
        <v>48</v>
      </c>
      <c r="D97" s="19" t="s">
        <v>124</v>
      </c>
      <c r="E97" s="20" t="n">
        <v>949931.31</v>
      </c>
      <c r="F97" s="20" t="n">
        <v>867934.24</v>
      </c>
      <c r="G97" s="20" t="n">
        <f aca="false">IF(OR(E97="",F97=""),"",F97-E97)</f>
        <v>-81997.0700000001</v>
      </c>
      <c r="H97" s="21" t="n">
        <f aca="false">IF(OR(E97="",F97="",E97&lt;=0),"",(F97-E97)/E97)</f>
        <v>-0.0863189465773057</v>
      </c>
      <c r="I97" s="22" t="n">
        <v>210</v>
      </c>
      <c r="J97" s="22" t="n">
        <v>252</v>
      </c>
      <c r="K97" s="22" t="n">
        <f aca="false">IF(OR(I97="",J97=""),"",J97-I97)</f>
        <v>42</v>
      </c>
      <c r="L97" s="21" t="n">
        <f aca="false">IF(OR(I97="",J97="",I97&lt;=0),"",(J97-I97)/I97)</f>
        <v>0.2</v>
      </c>
      <c r="M97" s="21" t="n">
        <f aca="false">IF(OR(H97="",L97=""),"",Summary!$C$7*H97+Summary!$C$8*L97)</f>
        <v>0.0282086320536166</v>
      </c>
      <c r="N97" s="19" t="n">
        <f aca="false">IF(M97="","",RANK(M97,$M$2:$M$213))</f>
        <v>96</v>
      </c>
      <c r="O97" s="22"/>
      <c r="P97" s="22"/>
      <c r="Q97" s="19" t="s">
        <v>50</v>
      </c>
      <c r="R97" s="19"/>
      <c r="S97" s="19"/>
    </row>
    <row r="98" customFormat="false" ht="15" hidden="false" customHeight="true" outlineLevel="0" collapsed="false">
      <c r="A98" s="15" t="s">
        <v>276</v>
      </c>
      <c r="B98" s="15" t="s">
        <v>277</v>
      </c>
      <c r="C98" s="15" t="s">
        <v>43</v>
      </c>
      <c r="D98" s="15" t="s">
        <v>53</v>
      </c>
      <c r="E98" s="16" t="n">
        <v>351905</v>
      </c>
      <c r="F98" s="16" t="n">
        <v>389822</v>
      </c>
      <c r="G98" s="16" t="n">
        <f aca="false">IF(OR(E98="",F98=""),"",F98-E98)</f>
        <v>37917</v>
      </c>
      <c r="H98" s="17" t="n">
        <f aca="false">IF(OR(E98="",F98="",E98&lt;=0),"",(F98-E98)/E98)</f>
        <v>0.107747829669939</v>
      </c>
      <c r="I98" s="18" t="n">
        <v>63</v>
      </c>
      <c r="J98" s="18" t="n">
        <v>57</v>
      </c>
      <c r="K98" s="18" t="n">
        <f aca="false">IF(OR(I98="",J98=""),"",J98-I98)</f>
        <v>-6</v>
      </c>
      <c r="L98" s="17" t="n">
        <f aca="false">IF(OR(I98="",J98="",I98&lt;=0),"",(J98-I98)/I98)</f>
        <v>-0.0952380952380952</v>
      </c>
      <c r="M98" s="17" t="n">
        <f aca="false">IF(OR(H98="",L98=""),"",Summary!$C$7*H98+Summary!$C$8*L98)</f>
        <v>0.0265534597067255</v>
      </c>
      <c r="N98" s="15" t="n">
        <f aca="false">IF(M98="","",RANK(M98,$M$2:$M$213))</f>
        <v>97</v>
      </c>
      <c r="O98" s="18"/>
      <c r="P98" s="18"/>
      <c r="Q98" s="15" t="s">
        <v>45</v>
      </c>
      <c r="R98" s="15"/>
      <c r="S98" s="15"/>
    </row>
    <row r="99" customFormat="false" ht="15" hidden="false" customHeight="true" outlineLevel="0" collapsed="false">
      <c r="A99" s="19" t="s">
        <v>278</v>
      </c>
      <c r="B99" s="19" t="s">
        <v>279</v>
      </c>
      <c r="C99" s="19" t="s">
        <v>43</v>
      </c>
      <c r="D99" s="19" t="s">
        <v>53</v>
      </c>
      <c r="E99" s="20" t="n">
        <v>264948.31</v>
      </c>
      <c r="F99" s="20" t="n">
        <v>281341.7</v>
      </c>
      <c r="G99" s="20" t="n">
        <f aca="false">IF(OR(E99="",F99=""),"",F99-E99)</f>
        <v>16393.39</v>
      </c>
      <c r="H99" s="21" t="n">
        <f aca="false">IF(OR(E99="",F99="",E99&lt;=0),"",(F99-E99)/E99)</f>
        <v>0.0618739179729058</v>
      </c>
      <c r="I99" s="22" t="n">
        <v>65</v>
      </c>
      <c r="J99" s="22" t="n">
        <v>63</v>
      </c>
      <c r="K99" s="22" t="n">
        <f aca="false">IF(OR(I99="",J99=""),"",J99-I99)</f>
        <v>-2</v>
      </c>
      <c r="L99" s="21" t="n">
        <f aca="false">IF(OR(I99="",J99="",I99&lt;=0),"",(J99-I99)/I99)</f>
        <v>-0.0307692307692308</v>
      </c>
      <c r="M99" s="21" t="n">
        <f aca="false">IF(OR(H99="",L99=""),"",Summary!$C$7*H99+Summary!$C$8*L99)</f>
        <v>0.0248166584760512</v>
      </c>
      <c r="N99" s="19" t="n">
        <f aca="false">IF(M99="","",RANK(M99,$M$2:$M$213))</f>
        <v>98</v>
      </c>
      <c r="O99" s="22"/>
      <c r="P99" s="22"/>
      <c r="Q99" s="19" t="s">
        <v>45</v>
      </c>
      <c r="R99" s="19"/>
      <c r="S99" s="19"/>
    </row>
    <row r="100" customFormat="false" ht="15" hidden="false" customHeight="true" outlineLevel="0" collapsed="false">
      <c r="A100" s="15" t="s">
        <v>280</v>
      </c>
      <c r="B100" s="15" t="s">
        <v>281</v>
      </c>
      <c r="C100" s="15" t="s">
        <v>48</v>
      </c>
      <c r="D100" s="15" t="s">
        <v>91</v>
      </c>
      <c r="E100" s="16" t="n">
        <v>283703.11</v>
      </c>
      <c r="F100" s="16" t="n">
        <v>330661.91</v>
      </c>
      <c r="G100" s="16" t="n">
        <f aca="false">IF(OR(E100="",F100=""),"",F100-E100)</f>
        <v>46958.8</v>
      </c>
      <c r="H100" s="17" t="n">
        <f aca="false">IF(OR(E100="",F100="",E100&lt;=0),"",(F100-E100)/E100)</f>
        <v>0.165520920796392</v>
      </c>
      <c r="I100" s="18" t="n">
        <v>96</v>
      </c>
      <c r="J100" s="18" t="n">
        <v>78</v>
      </c>
      <c r="K100" s="18" t="n">
        <f aca="false">IF(OR(I100="",J100=""),"",J100-I100)</f>
        <v>-18</v>
      </c>
      <c r="L100" s="17" t="n">
        <f aca="false">IF(OR(I100="",J100="",I100&lt;=0),"",(J100-I100)/I100)</f>
        <v>-0.1875</v>
      </c>
      <c r="M100" s="17" t="n">
        <f aca="false">IF(OR(H100="",L100=""),"",Summary!$C$7*H100+Summary!$C$8*L100)</f>
        <v>0.024312552477835</v>
      </c>
      <c r="N100" s="15" t="n">
        <f aca="false">IF(M100="","",RANK(M100,$M$2:$M$213))</f>
        <v>99</v>
      </c>
      <c r="O100" s="18"/>
      <c r="P100" s="18"/>
      <c r="Q100" s="15" t="s">
        <v>50</v>
      </c>
      <c r="R100" s="15"/>
      <c r="S100" s="15"/>
    </row>
    <row r="101" customFormat="false" ht="15" hidden="false" customHeight="true" outlineLevel="0" collapsed="false">
      <c r="A101" s="19" t="s">
        <v>282</v>
      </c>
      <c r="B101" s="19" t="s">
        <v>283</v>
      </c>
      <c r="C101" s="19" t="s">
        <v>43</v>
      </c>
      <c r="D101" s="19" t="s">
        <v>53</v>
      </c>
      <c r="E101" s="20" t="n">
        <v>307722.66</v>
      </c>
      <c r="F101" s="20" t="n">
        <v>321604.97</v>
      </c>
      <c r="G101" s="20" t="n">
        <f aca="false">IF(OR(E101="",F101=""),"",F101-E101)</f>
        <v>13882.31</v>
      </c>
      <c r="H101" s="21" t="n">
        <f aca="false">IF(OR(E101="",F101="",E101&lt;=0),"",(F101-E101)/E101)</f>
        <v>0.0451130573224604</v>
      </c>
      <c r="I101" s="22" t="n">
        <v>144</v>
      </c>
      <c r="J101" s="22" t="n">
        <v>143</v>
      </c>
      <c r="K101" s="22" t="n">
        <f aca="false">IF(OR(I101="",J101=""),"",J101-I101)</f>
        <v>-1</v>
      </c>
      <c r="L101" s="21" t="n">
        <f aca="false">IF(OR(I101="",J101="",I101&lt;=0),"",(J101-I101)/I101)</f>
        <v>-0.00694444444444444</v>
      </c>
      <c r="M101" s="21" t="n">
        <f aca="false">IF(OR(H101="",L101=""),"",Summary!$C$7*H101+Summary!$C$8*L101)</f>
        <v>0.0242900566156985</v>
      </c>
      <c r="N101" s="19" t="n">
        <f aca="false">IF(M101="","",RANK(M101,$M$2:$M$213))</f>
        <v>100</v>
      </c>
      <c r="O101" s="22"/>
      <c r="P101" s="22"/>
      <c r="Q101" s="19" t="s">
        <v>45</v>
      </c>
      <c r="R101" s="19"/>
      <c r="S101" s="19"/>
    </row>
    <row r="102" customFormat="false" ht="15" hidden="false" customHeight="true" outlineLevel="0" collapsed="false">
      <c r="A102" s="15" t="s">
        <v>284</v>
      </c>
      <c r="B102" s="15" t="s">
        <v>285</v>
      </c>
      <c r="C102" s="15" t="s">
        <v>48</v>
      </c>
      <c r="D102" s="15" t="s">
        <v>132</v>
      </c>
      <c r="E102" s="16" t="n">
        <v>803466</v>
      </c>
      <c r="F102" s="16" t="n">
        <v>763606</v>
      </c>
      <c r="G102" s="16" t="n">
        <f aca="false">IF(OR(E102="",F102=""),"",F102-E102)</f>
        <v>-39860</v>
      </c>
      <c r="H102" s="17" t="n">
        <f aca="false">IF(OR(E102="",F102="",E102&lt;=0),"",(F102-E102)/E102)</f>
        <v>-0.0496100643960043</v>
      </c>
      <c r="I102" s="18" t="n">
        <v>197</v>
      </c>
      <c r="J102" s="18" t="n">
        <v>223</v>
      </c>
      <c r="K102" s="18" t="n">
        <f aca="false">IF(OR(I102="",J102=""),"",J102-I102)</f>
        <v>26</v>
      </c>
      <c r="L102" s="17" t="n">
        <f aca="false">IF(OR(I102="",J102="",I102&lt;=0),"",(J102-I102)/I102)</f>
        <v>0.131979695431472</v>
      </c>
      <c r="M102" s="17" t="n">
        <f aca="false">IF(OR(H102="",L102=""),"",Summary!$C$7*H102+Summary!$C$8*L102)</f>
        <v>0.0230258395349863</v>
      </c>
      <c r="N102" s="15" t="n">
        <f aca="false">IF(M102="","",RANK(M102,$M$2:$M$213))</f>
        <v>101</v>
      </c>
      <c r="O102" s="18"/>
      <c r="P102" s="18"/>
      <c r="Q102" s="15" t="s">
        <v>50</v>
      </c>
      <c r="R102" s="15"/>
      <c r="S102" s="15"/>
    </row>
    <row r="103" customFormat="false" ht="15" hidden="false" customHeight="true" outlineLevel="0" collapsed="false">
      <c r="A103" s="19" t="s">
        <v>286</v>
      </c>
      <c r="B103" s="19" t="s">
        <v>287</v>
      </c>
      <c r="C103" s="19" t="s">
        <v>43</v>
      </c>
      <c r="D103" s="19" t="s">
        <v>53</v>
      </c>
      <c r="E103" s="20" t="n">
        <v>503144.73</v>
      </c>
      <c r="F103" s="20" t="n">
        <v>558057.06</v>
      </c>
      <c r="G103" s="20" t="n">
        <f aca="false">IF(OR(E103="",F103=""),"",F103-E103)</f>
        <v>54912.3300000001</v>
      </c>
      <c r="H103" s="21" t="n">
        <f aca="false">IF(OR(E103="",F103="",E103&lt;=0),"",(F103-E103)/E103)</f>
        <v>0.109138239408768</v>
      </c>
      <c r="I103" s="22" t="n">
        <v>109</v>
      </c>
      <c r="J103" s="22" t="n">
        <v>96</v>
      </c>
      <c r="K103" s="22" t="n">
        <f aca="false">IF(OR(I103="",J103=""),"",J103-I103)</f>
        <v>-13</v>
      </c>
      <c r="L103" s="21" t="n">
        <f aca="false">IF(OR(I103="",J103="",I103&lt;=0),"",(J103-I103)/I103)</f>
        <v>-0.119266055045872</v>
      </c>
      <c r="M103" s="21" t="n">
        <f aca="false">IF(OR(H103="",L103=""),"",Summary!$C$7*H103+Summary!$C$8*L103)</f>
        <v>0.0177765216269123</v>
      </c>
      <c r="N103" s="19" t="n">
        <f aca="false">IF(M103="","",RANK(M103,$M$2:$M$213))</f>
        <v>102</v>
      </c>
      <c r="O103" s="22"/>
      <c r="P103" s="22"/>
      <c r="Q103" s="19" t="s">
        <v>45</v>
      </c>
      <c r="R103" s="19"/>
      <c r="S103" s="19"/>
    </row>
    <row r="104" customFormat="false" ht="15" hidden="false" customHeight="true" outlineLevel="0" collapsed="false">
      <c r="A104" s="15" t="s">
        <v>288</v>
      </c>
      <c r="B104" s="15" t="s">
        <v>289</v>
      </c>
      <c r="C104" s="15" t="s">
        <v>43</v>
      </c>
      <c r="D104" s="15" t="s">
        <v>56</v>
      </c>
      <c r="E104" s="16" t="n">
        <v>706586.97</v>
      </c>
      <c r="F104" s="16" t="n">
        <v>677209.86</v>
      </c>
      <c r="G104" s="16" t="n">
        <f aca="false">IF(OR(E104="",F104=""),"",F104-E104)</f>
        <v>-29377.11</v>
      </c>
      <c r="H104" s="17" t="n">
        <f aca="false">IF(OR(E104="",F104="",E104&lt;=0),"",(F104-E104)/E104)</f>
        <v>-0.041576070954153</v>
      </c>
      <c r="I104" s="18" t="n">
        <v>65</v>
      </c>
      <c r="J104" s="18" t="n">
        <v>71</v>
      </c>
      <c r="K104" s="18" t="n">
        <f aca="false">IF(OR(I104="",J104=""),"",J104-I104)</f>
        <v>6</v>
      </c>
      <c r="L104" s="17" t="n">
        <f aca="false">IF(OR(I104="",J104="",I104&lt;=0),"",(J104-I104)/I104)</f>
        <v>0.0923076923076923</v>
      </c>
      <c r="M104" s="17" t="n">
        <f aca="false">IF(OR(H104="",L104=""),"",Summary!$C$7*H104+Summary!$C$8*L104)</f>
        <v>0.0119774343505851</v>
      </c>
      <c r="N104" s="15" t="n">
        <f aca="false">IF(M104="","",RANK(M104,$M$2:$M$213))</f>
        <v>103</v>
      </c>
      <c r="O104" s="18"/>
      <c r="P104" s="18"/>
      <c r="Q104" s="15" t="s">
        <v>45</v>
      </c>
      <c r="R104" s="15"/>
      <c r="S104" s="15"/>
    </row>
    <row r="105" customFormat="false" ht="15" hidden="false" customHeight="true" outlineLevel="0" collapsed="false">
      <c r="A105" s="19" t="s">
        <v>290</v>
      </c>
      <c r="B105" s="19" t="s">
        <v>291</v>
      </c>
      <c r="C105" s="19" t="s">
        <v>43</v>
      </c>
      <c r="D105" s="19" t="s">
        <v>44</v>
      </c>
      <c r="E105" s="20" t="n">
        <v>457291.51</v>
      </c>
      <c r="F105" s="20" t="n">
        <v>451408.36</v>
      </c>
      <c r="G105" s="20" t="n">
        <f aca="false">IF(OR(E105="",F105=""),"",F105-E105)</f>
        <v>-5883.15000000002</v>
      </c>
      <c r="H105" s="21" t="n">
        <f aca="false">IF(OR(E105="",F105="",E105&lt;=0),"",(F105-E105)/E105)</f>
        <v>-0.0128652071410642</v>
      </c>
      <c r="I105" s="22" t="n">
        <v>103</v>
      </c>
      <c r="J105" s="22" t="n">
        <v>108</v>
      </c>
      <c r="K105" s="22" t="n">
        <f aca="false">IF(OR(I105="",J105=""),"",J105-I105)</f>
        <v>5</v>
      </c>
      <c r="L105" s="21" t="n">
        <f aca="false">IF(OR(I105="",J105="",I105&lt;=0),"",(J105-I105)/I105)</f>
        <v>0.0485436893203884</v>
      </c>
      <c r="M105" s="21" t="n">
        <f aca="false">IF(OR(H105="",L105=""),"",Summary!$C$7*H105+Summary!$C$8*L105)</f>
        <v>0.0116983514435168</v>
      </c>
      <c r="N105" s="19" t="n">
        <f aca="false">IF(M105="","",RANK(M105,$M$2:$M$213))</f>
        <v>104</v>
      </c>
      <c r="O105" s="22"/>
      <c r="P105" s="22"/>
      <c r="Q105" s="19" t="s">
        <v>50</v>
      </c>
      <c r="R105" s="19"/>
      <c r="S105" s="19"/>
    </row>
    <row r="106" customFormat="false" ht="15" hidden="false" customHeight="true" outlineLevel="0" collapsed="false">
      <c r="A106" s="15" t="s">
        <v>292</v>
      </c>
      <c r="B106" s="15" t="s">
        <v>293</v>
      </c>
      <c r="C106" s="15" t="s">
        <v>43</v>
      </c>
      <c r="D106" s="15" t="s">
        <v>53</v>
      </c>
      <c r="E106" s="16" t="n">
        <v>1345638</v>
      </c>
      <c r="F106" s="16" t="n">
        <v>1440563.57</v>
      </c>
      <c r="G106" s="16" t="n">
        <f aca="false">IF(OR(E106="",F106=""),"",F106-E106)</f>
        <v>94925.5700000001</v>
      </c>
      <c r="H106" s="17" t="n">
        <f aca="false">IF(OR(E106="",F106="",E106&lt;=0),"",(F106-E106)/E106)</f>
        <v>0.070543169856975</v>
      </c>
      <c r="I106" s="18" t="n">
        <v>355</v>
      </c>
      <c r="J106" s="18" t="n">
        <v>327</v>
      </c>
      <c r="K106" s="18" t="n">
        <f aca="false">IF(OR(I106="",J106=""),"",J106-I106)</f>
        <v>-28</v>
      </c>
      <c r="L106" s="17" t="n">
        <f aca="false">IF(OR(I106="",J106="",I106&lt;=0),"",(J106-I106)/I106)</f>
        <v>-0.0788732394366197</v>
      </c>
      <c r="M106" s="17" t="n">
        <f aca="false">IF(OR(H106="",L106=""),"",Summary!$C$7*H106+Summary!$C$8*L106)</f>
        <v>0.0107766061395371</v>
      </c>
      <c r="N106" s="15" t="n">
        <f aca="false">IF(M106="","",RANK(M106,$M$2:$M$213))</f>
        <v>105</v>
      </c>
      <c r="O106" s="18"/>
      <c r="P106" s="18"/>
      <c r="Q106" s="15" t="s">
        <v>45</v>
      </c>
      <c r="R106" s="15"/>
      <c r="S106" s="15"/>
    </row>
    <row r="107" customFormat="false" ht="15" hidden="false" customHeight="true" outlineLevel="0" collapsed="false">
      <c r="A107" s="19" t="s">
        <v>294</v>
      </c>
      <c r="B107" s="19" t="s">
        <v>295</v>
      </c>
      <c r="C107" s="19" t="s">
        <v>43</v>
      </c>
      <c r="D107" s="19" t="s">
        <v>53</v>
      </c>
      <c r="E107" s="20" t="n">
        <v>955460.88</v>
      </c>
      <c r="F107" s="20" t="n">
        <v>1039669.22</v>
      </c>
      <c r="G107" s="20" t="n">
        <f aca="false">IF(OR(E107="",F107=""),"",F107-E107)</f>
        <v>84208.34</v>
      </c>
      <c r="H107" s="21" t="n">
        <f aca="false">IF(OR(E107="",F107="",E107&lt;=0),"",(F107-E107)/E107)</f>
        <v>0.0881337391856378</v>
      </c>
      <c r="I107" s="22" t="n">
        <v>258</v>
      </c>
      <c r="J107" s="22" t="n">
        <v>230</v>
      </c>
      <c r="K107" s="22" t="n">
        <f aca="false">IF(OR(I107="",J107=""),"",J107-I107)</f>
        <v>-28</v>
      </c>
      <c r="L107" s="21" t="n">
        <f aca="false">IF(OR(I107="",J107="",I107&lt;=0),"",(J107-I107)/I107)</f>
        <v>-0.108527131782946</v>
      </c>
      <c r="M107" s="21" t="n">
        <f aca="false">IF(OR(H107="",L107=""),"",Summary!$C$7*H107+Summary!$C$8*L107)</f>
        <v>0.00946939079820438</v>
      </c>
      <c r="N107" s="19" t="n">
        <f aca="false">IF(M107="","",RANK(M107,$M$2:$M$213))</f>
        <v>106</v>
      </c>
      <c r="O107" s="22"/>
      <c r="P107" s="22"/>
      <c r="Q107" s="19" t="s">
        <v>45</v>
      </c>
      <c r="R107" s="19"/>
      <c r="S107" s="19"/>
    </row>
    <row r="108" customFormat="false" ht="15" hidden="false" customHeight="true" outlineLevel="0" collapsed="false">
      <c r="A108" s="15" t="s">
        <v>296</v>
      </c>
      <c r="B108" s="15" t="s">
        <v>297</v>
      </c>
      <c r="C108" s="15" t="s">
        <v>48</v>
      </c>
      <c r="D108" s="15" t="s">
        <v>84</v>
      </c>
      <c r="E108" s="16" t="n">
        <v>198697.4</v>
      </c>
      <c r="F108" s="16" t="n">
        <v>176361.4</v>
      </c>
      <c r="G108" s="16" t="n">
        <f aca="false">IF(OR(E108="",F108=""),"",F108-E108)</f>
        <v>-22336</v>
      </c>
      <c r="H108" s="17" t="n">
        <f aca="false">IF(OR(E108="",F108="",E108&lt;=0),"",(F108-E108)/E108)</f>
        <v>-0.112412140269576</v>
      </c>
      <c r="I108" s="18" t="n">
        <v>37</v>
      </c>
      <c r="J108" s="18" t="n">
        <v>44</v>
      </c>
      <c r="K108" s="18" t="n">
        <f aca="false">IF(OR(I108="",J108=""),"",J108-I108)</f>
        <v>7</v>
      </c>
      <c r="L108" s="17" t="n">
        <f aca="false">IF(OR(I108="",J108="",I108&lt;=0),"",(J108-I108)/I108)</f>
        <v>0.189189189189189</v>
      </c>
      <c r="M108" s="17" t="n">
        <f aca="false">IF(OR(H108="",L108=""),"",Summary!$C$7*H108+Summary!$C$8*L108)</f>
        <v>0.00822839151393023</v>
      </c>
      <c r="N108" s="15" t="n">
        <f aca="false">IF(M108="","",RANK(M108,$M$2:$M$213))</f>
        <v>107</v>
      </c>
      <c r="O108" s="18"/>
      <c r="P108" s="18"/>
      <c r="Q108" s="15" t="s">
        <v>50</v>
      </c>
      <c r="R108" s="15"/>
      <c r="S108" s="15"/>
    </row>
    <row r="109" customFormat="false" ht="15" hidden="false" customHeight="true" outlineLevel="0" collapsed="false">
      <c r="A109" s="19" t="s">
        <v>298</v>
      </c>
      <c r="B109" s="19" t="s">
        <v>299</v>
      </c>
      <c r="C109" s="19" t="s">
        <v>48</v>
      </c>
      <c r="D109" s="19" t="s">
        <v>49</v>
      </c>
      <c r="E109" s="20" t="n">
        <v>1188723.2</v>
      </c>
      <c r="F109" s="20" t="n">
        <v>1265881.68</v>
      </c>
      <c r="G109" s="20" t="n">
        <f aca="false">IF(OR(E109="",F109=""),"",F109-E109)</f>
        <v>77158.48</v>
      </c>
      <c r="H109" s="21" t="n">
        <f aca="false">IF(OR(E109="",F109="",E109&lt;=0),"",(F109-E109)/E109)</f>
        <v>0.0649087020426622</v>
      </c>
      <c r="I109" s="22" t="n">
        <v>180</v>
      </c>
      <c r="J109" s="22" t="n">
        <v>166</v>
      </c>
      <c r="K109" s="22" t="n">
        <f aca="false">IF(OR(I109="",J109=""),"",J109-I109)</f>
        <v>-14</v>
      </c>
      <c r="L109" s="21" t="n">
        <f aca="false">IF(OR(I109="",J109="",I109&lt;=0),"",(J109-I109)/I109)</f>
        <v>-0.0777777777777778</v>
      </c>
      <c r="M109" s="21" t="n">
        <f aca="false">IF(OR(H109="",L109=""),"",Summary!$C$7*H109+Summary!$C$8*L109)</f>
        <v>0.00783411011448623</v>
      </c>
      <c r="N109" s="19" t="n">
        <f aca="false">IF(M109="","",RANK(M109,$M$2:$M$213))</f>
        <v>108</v>
      </c>
      <c r="O109" s="22"/>
      <c r="P109" s="22"/>
      <c r="Q109" s="19" t="s">
        <v>50</v>
      </c>
      <c r="R109" s="19"/>
      <c r="S109" s="19"/>
    </row>
    <row r="110" customFormat="false" ht="15" hidden="false" customHeight="true" outlineLevel="0" collapsed="false">
      <c r="A110" s="15" t="s">
        <v>300</v>
      </c>
      <c r="B110" s="15" t="s">
        <v>301</v>
      </c>
      <c r="C110" s="15" t="s">
        <v>48</v>
      </c>
      <c r="D110" s="15" t="s">
        <v>91</v>
      </c>
      <c r="E110" s="16" t="n">
        <v>532001.75</v>
      </c>
      <c r="F110" s="16" t="n">
        <v>570390.5</v>
      </c>
      <c r="G110" s="16" t="n">
        <f aca="false">IF(OR(E110="",F110=""),"",F110-E110)</f>
        <v>38388.75</v>
      </c>
      <c r="H110" s="17" t="n">
        <f aca="false">IF(OR(E110="",F110="",E110&lt;=0),"",(F110-E110)/E110)</f>
        <v>0.0721590671459257</v>
      </c>
      <c r="I110" s="18" t="n">
        <v>64</v>
      </c>
      <c r="J110" s="18" t="n">
        <v>58</v>
      </c>
      <c r="K110" s="18" t="n">
        <f aca="false">IF(OR(I110="",J110=""),"",J110-I110)</f>
        <v>-6</v>
      </c>
      <c r="L110" s="17" t="n">
        <f aca="false">IF(OR(I110="",J110="",I110&lt;=0),"",(J110-I110)/I110)</f>
        <v>-0.09375</v>
      </c>
      <c r="M110" s="17" t="n">
        <f aca="false">IF(OR(H110="",L110=""),"",Summary!$C$7*H110+Summary!$C$8*L110)</f>
        <v>0.00579544028755544</v>
      </c>
      <c r="N110" s="15" t="n">
        <f aca="false">IF(M110="","",RANK(M110,$M$2:$M$213))</f>
        <v>109</v>
      </c>
      <c r="O110" s="18" t="n">
        <v>3</v>
      </c>
      <c r="P110" s="18" t="n">
        <v>20</v>
      </c>
      <c r="Q110" s="15" t="s">
        <v>45</v>
      </c>
      <c r="R110" s="15"/>
      <c r="S110" s="15"/>
    </row>
    <row r="111" customFormat="false" ht="15" hidden="false" customHeight="true" outlineLevel="0" collapsed="false">
      <c r="A111" s="19" t="s">
        <v>302</v>
      </c>
      <c r="B111" s="19" t="s">
        <v>303</v>
      </c>
      <c r="C111" s="19" t="s">
        <v>48</v>
      </c>
      <c r="D111" s="19" t="s">
        <v>124</v>
      </c>
      <c r="E111" s="20" t="n">
        <v>673717.94</v>
      </c>
      <c r="F111" s="20" t="n">
        <v>616953.63</v>
      </c>
      <c r="G111" s="20" t="n">
        <f aca="false">IF(OR(E111="",F111=""),"",F111-E111)</f>
        <v>-56764.3099999999</v>
      </c>
      <c r="H111" s="21" t="n">
        <f aca="false">IF(OR(E111="",F111="",E111&lt;=0),"",(F111-E111)/E111)</f>
        <v>-0.0842553042301352</v>
      </c>
      <c r="I111" s="22" t="n">
        <v>179</v>
      </c>
      <c r="J111" s="22" t="n">
        <v>204</v>
      </c>
      <c r="K111" s="22" t="n">
        <f aca="false">IF(OR(I111="",J111=""),"",J111-I111)</f>
        <v>25</v>
      </c>
      <c r="L111" s="21" t="n">
        <f aca="false">IF(OR(I111="",J111="",I111&lt;=0),"",(J111-I111)/I111)</f>
        <v>0.139664804469274</v>
      </c>
      <c r="M111" s="21" t="n">
        <f aca="false">IF(OR(H111="",L111=""),"",Summary!$C$7*H111+Summary!$C$8*L111)</f>
        <v>0.0053127392496284</v>
      </c>
      <c r="N111" s="19" t="n">
        <f aca="false">IF(M111="","",RANK(M111,$M$2:$M$213))</f>
        <v>110</v>
      </c>
      <c r="O111" s="22"/>
      <c r="P111" s="22" t="n">
        <v>86</v>
      </c>
      <c r="Q111" s="19" t="s">
        <v>50</v>
      </c>
      <c r="R111" s="19"/>
      <c r="S111" s="19"/>
    </row>
    <row r="112" customFormat="false" ht="15" hidden="false" customHeight="true" outlineLevel="0" collapsed="false">
      <c r="A112" s="15" t="s">
        <v>304</v>
      </c>
      <c r="B112" s="15" t="s">
        <v>305</v>
      </c>
      <c r="C112" s="15" t="s">
        <v>191</v>
      </c>
      <c r="D112" s="15" t="s">
        <v>306</v>
      </c>
      <c r="E112" s="16" t="n">
        <v>1388270.61</v>
      </c>
      <c r="F112" s="16" t="n">
        <v>1473447.8</v>
      </c>
      <c r="G112" s="16" t="n">
        <f aca="false">IF(OR(E112="",F112=""),"",F112-E112)</f>
        <v>85177.1899999999</v>
      </c>
      <c r="H112" s="17" t="n">
        <f aca="false">IF(OR(E112="",F112="",E112&lt;=0),"",(F112-E112)/E112)</f>
        <v>0.0613548895917345</v>
      </c>
      <c r="I112" s="18" t="n">
        <v>108</v>
      </c>
      <c r="J112" s="18" t="n">
        <v>99</v>
      </c>
      <c r="K112" s="18" t="n">
        <f aca="false">IF(OR(I112="",J112=""),"",J112-I112)</f>
        <v>-9</v>
      </c>
      <c r="L112" s="17" t="n">
        <f aca="false">IF(OR(I112="",J112="",I112&lt;=0),"",(J112-I112)/I112)</f>
        <v>-0.0833333333333333</v>
      </c>
      <c r="M112" s="17" t="n">
        <f aca="false">IF(OR(H112="",L112=""),"",Summary!$C$7*H112+Summary!$C$8*L112)</f>
        <v>0.00347960042170738</v>
      </c>
      <c r="N112" s="15" t="n">
        <f aca="false">IF(M112="","",RANK(M112,$M$2:$M$213))</f>
        <v>111</v>
      </c>
      <c r="O112" s="18"/>
      <c r="P112" s="18"/>
      <c r="Q112" s="15" t="s">
        <v>50</v>
      </c>
      <c r="R112" s="15"/>
      <c r="S112" s="15"/>
    </row>
    <row r="113" customFormat="false" ht="15" hidden="false" customHeight="true" outlineLevel="0" collapsed="false">
      <c r="A113" s="19" t="s">
        <v>307</v>
      </c>
      <c r="B113" s="19" t="s">
        <v>308</v>
      </c>
      <c r="C113" s="19" t="s">
        <v>43</v>
      </c>
      <c r="D113" s="19" t="s">
        <v>53</v>
      </c>
      <c r="E113" s="20" t="n">
        <v>741986</v>
      </c>
      <c r="F113" s="20" t="n">
        <v>709165</v>
      </c>
      <c r="G113" s="20" t="n">
        <f aca="false">IF(OR(E113="",F113=""),"",F113-E113)</f>
        <v>-32821</v>
      </c>
      <c r="H113" s="21" t="n">
        <f aca="false">IF(OR(E113="",F113="",E113&lt;=0),"",(F113-E113)/E113)</f>
        <v>-0.0442339882423658</v>
      </c>
      <c r="I113" s="22" t="n">
        <v>135</v>
      </c>
      <c r="J113" s="22" t="n">
        <v>145</v>
      </c>
      <c r="K113" s="22" t="n">
        <f aca="false">IF(OR(I113="",J113=""),"",J113-I113)</f>
        <v>10</v>
      </c>
      <c r="L113" s="21" t="n">
        <f aca="false">IF(OR(I113="",J113="",I113&lt;=0),"",(J113-I113)/I113)</f>
        <v>0.0740740740740741</v>
      </c>
      <c r="M113" s="21" t="n">
        <f aca="false">IF(OR(H113="",L113=""),"",Summary!$C$7*H113+Summary!$C$8*L113)</f>
        <v>0.00308923668421017</v>
      </c>
      <c r="N113" s="19" t="n">
        <f aca="false">IF(M113="","",RANK(M113,$M$2:$M$213))</f>
        <v>112</v>
      </c>
      <c r="O113" s="22"/>
      <c r="P113" s="22"/>
      <c r="Q113" s="19" t="s">
        <v>45</v>
      </c>
      <c r="R113" s="19"/>
      <c r="S113" s="19"/>
    </row>
    <row r="114" customFormat="false" ht="15" hidden="false" customHeight="true" outlineLevel="0" collapsed="false">
      <c r="A114" s="15" t="s">
        <v>309</v>
      </c>
      <c r="B114" s="15" t="s">
        <v>310</v>
      </c>
      <c r="C114" s="15" t="s">
        <v>48</v>
      </c>
      <c r="D114" s="15" t="s">
        <v>155</v>
      </c>
      <c r="E114" s="16" t="n">
        <v>2085166.5</v>
      </c>
      <c r="F114" s="16" t="n">
        <v>2162157.03</v>
      </c>
      <c r="G114" s="16" t="n">
        <f aca="false">IF(OR(E114="",F114=""),"",F114-E114)</f>
        <v>76990.5299999998</v>
      </c>
      <c r="H114" s="17" t="n">
        <f aca="false">IF(OR(E114="",F114="",E114&lt;=0),"",(F114-E114)/E114)</f>
        <v>0.03692296514451</v>
      </c>
      <c r="I114" s="18" t="n">
        <v>261</v>
      </c>
      <c r="J114" s="18" t="n">
        <v>248</v>
      </c>
      <c r="K114" s="18" t="n">
        <f aca="false">IF(OR(I114="",J114=""),"",J114-I114)</f>
        <v>-13</v>
      </c>
      <c r="L114" s="17" t="n">
        <f aca="false">IF(OR(I114="",J114="",I114&lt;=0),"",(J114-I114)/I114)</f>
        <v>-0.0498084291187739</v>
      </c>
      <c r="M114" s="17" t="n">
        <f aca="false">IF(OR(H114="",L114=""),"",Summary!$C$7*H114+Summary!$C$8*L114)</f>
        <v>0.00223040743919639</v>
      </c>
      <c r="N114" s="15" t="n">
        <f aca="false">IF(M114="","",RANK(M114,$M$2:$M$213))</f>
        <v>113</v>
      </c>
      <c r="O114" s="18"/>
      <c r="P114" s="18"/>
      <c r="Q114" s="15" t="s">
        <v>50</v>
      </c>
      <c r="R114" s="15"/>
      <c r="S114" s="15"/>
    </row>
    <row r="115" customFormat="false" ht="15" hidden="false" customHeight="true" outlineLevel="0" collapsed="false">
      <c r="A115" s="19" t="s">
        <v>311</v>
      </c>
      <c r="B115" s="19" t="s">
        <v>312</v>
      </c>
      <c r="C115" s="19" t="s">
        <v>48</v>
      </c>
      <c r="D115" s="19" t="s">
        <v>70</v>
      </c>
      <c r="E115" s="20" t="n">
        <v>2701379.86</v>
      </c>
      <c r="F115" s="20" t="n">
        <v>2668275.41</v>
      </c>
      <c r="G115" s="20" t="n">
        <f aca="false">IF(OR(E115="",F115=""),"",F115-E115)</f>
        <v>-33104.4499999997</v>
      </c>
      <c r="H115" s="21" t="n">
        <f aca="false">IF(OR(E115="",F115="",E115&lt;=0),"",(F115-E115)/E115)</f>
        <v>-0.0122546445578371</v>
      </c>
      <c r="I115" s="22" t="n">
        <v>139</v>
      </c>
      <c r="J115" s="22" t="n">
        <v>142</v>
      </c>
      <c r="K115" s="22" t="n">
        <f aca="false">IF(OR(I115="",J115=""),"",J115-I115)</f>
        <v>3</v>
      </c>
      <c r="L115" s="21" t="n">
        <f aca="false">IF(OR(I115="",J115="",I115&lt;=0),"",(J115-I115)/I115)</f>
        <v>0.0215827338129496</v>
      </c>
      <c r="M115" s="21" t="n">
        <f aca="false">IF(OR(H115="",L115=""),"",Summary!$C$7*H115+Summary!$C$8*L115)</f>
        <v>0.0012803067904776</v>
      </c>
      <c r="N115" s="19" t="n">
        <f aca="false">IF(M115="","",RANK(M115,$M$2:$M$213))</f>
        <v>114</v>
      </c>
      <c r="O115" s="22" t="n">
        <v>27</v>
      </c>
      <c r="P115" s="22" t="n">
        <v>41</v>
      </c>
      <c r="Q115" s="19" t="s">
        <v>50</v>
      </c>
      <c r="R115" s="19"/>
      <c r="S115" s="19"/>
    </row>
    <row r="116" customFormat="false" ht="15" hidden="false" customHeight="true" outlineLevel="0" collapsed="false">
      <c r="A116" s="15" t="s">
        <v>313</v>
      </c>
      <c r="B116" s="15" t="s">
        <v>314</v>
      </c>
      <c r="C116" s="15" t="s">
        <v>43</v>
      </c>
      <c r="D116" s="15" t="s">
        <v>106</v>
      </c>
      <c r="E116" s="16" t="n">
        <v>487164.41</v>
      </c>
      <c r="F116" s="16" t="n">
        <v>496392.41</v>
      </c>
      <c r="G116" s="16" t="n">
        <f aca="false">IF(OR(E116="",F116=""),"",F116-E116)</f>
        <v>9228</v>
      </c>
      <c r="H116" s="17" t="n">
        <f aca="false">IF(OR(E116="",F116="",E116&lt;=0),"",(F116-E116)/E116)</f>
        <v>0.0189422704339178</v>
      </c>
      <c r="I116" s="18" t="n">
        <v>163</v>
      </c>
      <c r="J116" s="18" t="n">
        <v>158</v>
      </c>
      <c r="K116" s="18" t="n">
        <f aca="false">IF(OR(I116="",J116=""),"",J116-I116)</f>
        <v>-5</v>
      </c>
      <c r="L116" s="17" t="n">
        <f aca="false">IF(OR(I116="",J116="",I116&lt;=0),"",(J116-I116)/I116)</f>
        <v>-0.0306748466257669</v>
      </c>
      <c r="M116" s="17" t="n">
        <f aca="false">IF(OR(H116="",L116=""),"",Summary!$C$7*H116+Summary!$C$8*L116)</f>
        <v>-0.00090457638995608</v>
      </c>
      <c r="N116" s="15" t="n">
        <f aca="false">IF(M116="","",RANK(M116,$M$2:$M$213))</f>
        <v>115</v>
      </c>
      <c r="O116" s="18" t="n">
        <v>14</v>
      </c>
      <c r="P116" s="18" t="n">
        <v>5</v>
      </c>
      <c r="Q116" s="15" t="s">
        <v>45</v>
      </c>
      <c r="R116" s="15"/>
      <c r="S116" s="15"/>
    </row>
    <row r="117" customFormat="false" ht="15" hidden="false" customHeight="true" outlineLevel="0" collapsed="false">
      <c r="A117" s="19" t="s">
        <v>315</v>
      </c>
      <c r="B117" s="19" t="s">
        <v>316</v>
      </c>
      <c r="C117" s="19" t="s">
        <v>48</v>
      </c>
      <c r="D117" s="19" t="s">
        <v>237</v>
      </c>
      <c r="E117" s="20" t="n">
        <v>739113</v>
      </c>
      <c r="F117" s="20" t="n">
        <v>712734.21</v>
      </c>
      <c r="G117" s="20" t="n">
        <f aca="false">IF(OR(E117="",F117=""),"",F117-E117)</f>
        <v>-26378.79</v>
      </c>
      <c r="H117" s="21" t="n">
        <f aca="false">IF(OR(E117="",F117="",E117&lt;=0),"",(F117-E117)/E117)</f>
        <v>-0.0356897930357064</v>
      </c>
      <c r="I117" s="22" t="n">
        <v>158</v>
      </c>
      <c r="J117" s="22" t="n">
        <v>165</v>
      </c>
      <c r="K117" s="22" t="n">
        <f aca="false">IF(OR(I117="",J117=""),"",J117-I117)</f>
        <v>7</v>
      </c>
      <c r="L117" s="21" t="n">
        <f aca="false">IF(OR(I117="",J117="",I117&lt;=0),"",(J117-I117)/I117)</f>
        <v>0.0443037974683544</v>
      </c>
      <c r="M117" s="21" t="n">
        <f aca="false">IF(OR(H117="",L117=""),"",Summary!$C$7*H117+Summary!$C$8*L117)</f>
        <v>-0.00369235683408205</v>
      </c>
      <c r="N117" s="19" t="n">
        <f aca="false">IF(M117="","",RANK(M117,$M$2:$M$213))</f>
        <v>116</v>
      </c>
      <c r="O117" s="22"/>
      <c r="P117" s="22"/>
      <c r="Q117" s="19" t="s">
        <v>50</v>
      </c>
      <c r="R117" s="19"/>
      <c r="S117" s="19"/>
    </row>
    <row r="118" customFormat="false" ht="15" hidden="false" customHeight="true" outlineLevel="0" collapsed="false">
      <c r="A118" s="15" t="s">
        <v>317</v>
      </c>
      <c r="B118" s="15" t="s">
        <v>318</v>
      </c>
      <c r="C118" s="15" t="s">
        <v>48</v>
      </c>
      <c r="D118" s="15" t="s">
        <v>132</v>
      </c>
      <c r="E118" s="16" t="n">
        <v>800596</v>
      </c>
      <c r="F118" s="16" t="n">
        <v>761963</v>
      </c>
      <c r="G118" s="16" t="n">
        <f aca="false">IF(OR(E118="",F118=""),"",F118-E118)</f>
        <v>-38633</v>
      </c>
      <c r="H118" s="17" t="n">
        <f aca="false">IF(OR(E118="",F118="",E118&lt;=0),"",(F118-E118)/E118)</f>
        <v>-0.0482552998016478</v>
      </c>
      <c r="I118" s="18" t="n">
        <v>85</v>
      </c>
      <c r="J118" s="18" t="n">
        <v>90</v>
      </c>
      <c r="K118" s="18" t="n">
        <f aca="false">IF(OR(I118="",J118=""),"",J118-I118)</f>
        <v>5</v>
      </c>
      <c r="L118" s="17" t="n">
        <f aca="false">IF(OR(I118="",J118="",I118&lt;=0),"",(J118-I118)/I118)</f>
        <v>0.0588235294117647</v>
      </c>
      <c r="M118" s="17" t="n">
        <f aca="false">IF(OR(H118="",L118=""),"",Summary!$C$7*H118+Summary!$C$8*L118)</f>
        <v>-0.00542376811628278</v>
      </c>
      <c r="N118" s="15" t="n">
        <f aca="false">IF(M118="","",RANK(M118,$M$2:$M$213))</f>
        <v>117</v>
      </c>
      <c r="O118" s="18" t="n">
        <v>26</v>
      </c>
      <c r="P118" s="18" t="n">
        <v>37</v>
      </c>
      <c r="Q118" s="15" t="s">
        <v>50</v>
      </c>
      <c r="R118" s="15"/>
      <c r="S118" s="15"/>
    </row>
    <row r="119" customFormat="false" ht="15" hidden="false" customHeight="true" outlineLevel="0" collapsed="false">
      <c r="A119" s="19" t="s">
        <v>319</v>
      </c>
      <c r="B119" s="19" t="s">
        <v>320</v>
      </c>
      <c r="C119" s="19" t="s">
        <v>48</v>
      </c>
      <c r="D119" s="19" t="s">
        <v>187</v>
      </c>
      <c r="E119" s="20" t="n">
        <v>1552835.79</v>
      </c>
      <c r="F119" s="20" t="n">
        <v>1491427.29</v>
      </c>
      <c r="G119" s="20" t="n">
        <f aca="false">IF(OR(E119="",F119=""),"",F119-E119)</f>
        <v>-61408.5</v>
      </c>
      <c r="H119" s="21" t="n">
        <f aca="false">IF(OR(E119="",F119="",E119&lt;=0),"",(F119-E119)/E119)</f>
        <v>-0.039546035965593</v>
      </c>
      <c r="I119" s="22" t="n">
        <v>310</v>
      </c>
      <c r="J119" s="22" t="n">
        <v>324</v>
      </c>
      <c r="K119" s="22" t="n">
        <f aca="false">IF(OR(I119="",J119=""),"",J119-I119)</f>
        <v>14</v>
      </c>
      <c r="L119" s="21" t="n">
        <f aca="false">IF(OR(I119="",J119="",I119&lt;=0),"",(J119-I119)/I119)</f>
        <v>0.0451612903225806</v>
      </c>
      <c r="M119" s="21" t="n">
        <f aca="false">IF(OR(H119="",L119=""),"",Summary!$C$7*H119+Summary!$C$8*L119)</f>
        <v>-0.00566310545032354</v>
      </c>
      <c r="N119" s="19" t="n">
        <f aca="false">IF(M119="","",RANK(M119,$M$2:$M$213))</f>
        <v>118</v>
      </c>
      <c r="O119" s="22"/>
      <c r="P119" s="22"/>
      <c r="Q119" s="19" t="s">
        <v>45</v>
      </c>
      <c r="R119" s="19" t="s">
        <v>321</v>
      </c>
      <c r="S119" s="19"/>
    </row>
    <row r="120" customFormat="false" ht="15" hidden="false" customHeight="true" outlineLevel="0" collapsed="false">
      <c r="A120" s="15" t="s">
        <v>322</v>
      </c>
      <c r="B120" s="15" t="s">
        <v>323</v>
      </c>
      <c r="C120" s="15" t="s">
        <v>48</v>
      </c>
      <c r="D120" s="15" t="s">
        <v>165</v>
      </c>
      <c r="E120" s="16" t="n">
        <v>2082857.8</v>
      </c>
      <c r="F120" s="16" t="n">
        <v>1967356</v>
      </c>
      <c r="G120" s="16" t="n">
        <f aca="false">IF(OR(E120="",F120=""),"",F120-E120)</f>
        <v>-115501.8</v>
      </c>
      <c r="H120" s="17" t="n">
        <f aca="false">IF(OR(E120="",F120="",E120&lt;=0),"",(F120-E120)/E120)</f>
        <v>-0.0554535215990261</v>
      </c>
      <c r="I120" s="18" t="n">
        <v>231</v>
      </c>
      <c r="J120" s="18" t="n">
        <v>243</v>
      </c>
      <c r="K120" s="18" t="n">
        <f aca="false">IF(OR(I120="",J120=""),"",J120-I120)</f>
        <v>12</v>
      </c>
      <c r="L120" s="17" t="n">
        <f aca="false">IF(OR(I120="",J120="",I120&lt;=0),"",(J120-I120)/I120)</f>
        <v>0.051948051948052</v>
      </c>
      <c r="M120" s="17" t="n">
        <f aca="false">IF(OR(H120="",L120=""),"",Summary!$C$7*H120+Summary!$C$8*L120)</f>
        <v>-0.0124928921801949</v>
      </c>
      <c r="N120" s="15" t="n">
        <f aca="false">IF(M120="","",RANK(M120,$M$2:$M$213))</f>
        <v>119</v>
      </c>
      <c r="O120" s="18"/>
      <c r="P120" s="18"/>
      <c r="Q120" s="15" t="s">
        <v>50</v>
      </c>
      <c r="R120" s="15"/>
      <c r="S120" s="15"/>
    </row>
    <row r="121" customFormat="false" ht="15" hidden="false" customHeight="true" outlineLevel="0" collapsed="false">
      <c r="A121" s="19" t="s">
        <v>324</v>
      </c>
      <c r="B121" s="19" t="s">
        <v>325</v>
      </c>
      <c r="C121" s="19" t="s">
        <v>43</v>
      </c>
      <c r="D121" s="19" t="s">
        <v>106</v>
      </c>
      <c r="E121" s="20" t="n">
        <v>449562</v>
      </c>
      <c r="F121" s="20" t="n">
        <v>447473.27</v>
      </c>
      <c r="G121" s="20" t="n">
        <f aca="false">IF(OR(E121="",F121=""),"",F121-E121)</f>
        <v>-2088.72999999998</v>
      </c>
      <c r="H121" s="21" t="n">
        <f aca="false">IF(OR(E121="",F121="",E121&lt;=0),"",(F121-E121)/E121)</f>
        <v>-0.00464614446950583</v>
      </c>
      <c r="I121" s="22" t="n">
        <v>185</v>
      </c>
      <c r="J121" s="22" t="n">
        <v>180</v>
      </c>
      <c r="K121" s="22" t="n">
        <f aca="false">IF(OR(I121="",J121=""),"",J121-I121)</f>
        <v>-5</v>
      </c>
      <c r="L121" s="21" t="n">
        <f aca="false">IF(OR(I121="",J121="",I121&lt;=0),"",(J121-I121)/I121)</f>
        <v>-0.027027027027027</v>
      </c>
      <c r="M121" s="21" t="n">
        <f aca="false">IF(OR(H121="",L121=""),"",Summary!$C$7*H121+Summary!$C$8*L121)</f>
        <v>-0.0135984974925143</v>
      </c>
      <c r="N121" s="19" t="n">
        <f aca="false">IF(M121="","",RANK(M121,$M$2:$M$213))</f>
        <v>120</v>
      </c>
      <c r="O121" s="22"/>
      <c r="P121" s="22"/>
      <c r="Q121" s="19" t="s">
        <v>45</v>
      </c>
      <c r="R121" s="19"/>
      <c r="S121" s="19"/>
    </row>
    <row r="122" customFormat="false" ht="15" hidden="false" customHeight="true" outlineLevel="0" collapsed="false">
      <c r="A122" s="15" t="s">
        <v>326</v>
      </c>
      <c r="B122" s="15" t="s">
        <v>327</v>
      </c>
      <c r="C122" s="15" t="s">
        <v>48</v>
      </c>
      <c r="D122" s="15" t="s">
        <v>84</v>
      </c>
      <c r="E122" s="16" t="n">
        <v>524397.37</v>
      </c>
      <c r="F122" s="16" t="n">
        <v>569151.24</v>
      </c>
      <c r="G122" s="16" t="n">
        <f aca="false">IF(OR(E122="",F122=""),"",F122-E122)</f>
        <v>44753.87</v>
      </c>
      <c r="H122" s="17" t="n">
        <f aca="false">IF(OR(E122="",F122="",E122&lt;=0),"",(F122-E122)/E122)</f>
        <v>0.08534342954466</v>
      </c>
      <c r="I122" s="18" t="n">
        <v>168</v>
      </c>
      <c r="J122" s="18" t="n">
        <v>139</v>
      </c>
      <c r="K122" s="18" t="n">
        <f aca="false">IF(OR(I122="",J122=""),"",J122-I122)</f>
        <v>-29</v>
      </c>
      <c r="L122" s="17" t="n">
        <f aca="false">IF(OR(I122="",J122="",I122&lt;=0),"",(J122-I122)/I122)</f>
        <v>-0.172619047619048</v>
      </c>
      <c r="M122" s="17" t="n">
        <f aca="false">IF(OR(H122="",L122=""),"",Summary!$C$7*H122+Summary!$C$8*L122)</f>
        <v>-0.0178415613208231</v>
      </c>
      <c r="N122" s="15" t="n">
        <f aca="false">IF(M122="","",RANK(M122,$M$2:$M$213))</f>
        <v>121</v>
      </c>
      <c r="O122" s="18"/>
      <c r="P122" s="18" t="n">
        <v>23</v>
      </c>
      <c r="Q122" s="15" t="s">
        <v>45</v>
      </c>
      <c r="R122" s="15" t="s">
        <v>268</v>
      </c>
      <c r="S122" s="15"/>
    </row>
    <row r="123" customFormat="false" ht="15" hidden="false" customHeight="true" outlineLevel="0" collapsed="false">
      <c r="A123" s="19" t="s">
        <v>328</v>
      </c>
      <c r="B123" s="19" t="s">
        <v>329</v>
      </c>
      <c r="C123" s="19" t="s">
        <v>43</v>
      </c>
      <c r="D123" s="19" t="s">
        <v>106</v>
      </c>
      <c r="E123" s="20" t="n">
        <v>316370.76</v>
      </c>
      <c r="F123" s="20" t="n">
        <v>365616.86</v>
      </c>
      <c r="G123" s="20" t="n">
        <f aca="false">IF(OR(E123="",F123=""),"",F123-E123)</f>
        <v>49246.1</v>
      </c>
      <c r="H123" s="21" t="n">
        <f aca="false">IF(OR(E123="",F123="",E123&lt;=0),"",(F123-E123)/E123)</f>
        <v>0.155659454748599</v>
      </c>
      <c r="I123" s="22" t="n">
        <v>93</v>
      </c>
      <c r="J123" s="22" t="n">
        <v>67</v>
      </c>
      <c r="K123" s="22" t="n">
        <f aca="false">IF(OR(I123="",J123=""),"",J123-I123)</f>
        <v>-26</v>
      </c>
      <c r="L123" s="21" t="n">
        <f aca="false">IF(OR(I123="",J123="",I123&lt;=0),"",(J123-I123)/I123)</f>
        <v>-0.279569892473118</v>
      </c>
      <c r="M123" s="21" t="n">
        <f aca="false">IF(OR(H123="",L123=""),"",Summary!$C$7*H123+Summary!$C$8*L123)</f>
        <v>-0.0184322841400877</v>
      </c>
      <c r="N123" s="19" t="n">
        <f aca="false">IF(M123="","",RANK(M123,$M$2:$M$213))</f>
        <v>122</v>
      </c>
      <c r="O123" s="22"/>
      <c r="P123" s="22"/>
      <c r="Q123" s="19" t="s">
        <v>45</v>
      </c>
      <c r="R123" s="19"/>
      <c r="S123" s="19"/>
    </row>
    <row r="124" customFormat="false" ht="15" hidden="false" customHeight="true" outlineLevel="0" collapsed="false">
      <c r="A124" s="15" t="s">
        <v>330</v>
      </c>
      <c r="B124" s="15" t="s">
        <v>331</v>
      </c>
      <c r="C124" s="15" t="s">
        <v>43</v>
      </c>
      <c r="D124" s="15" t="s">
        <v>106</v>
      </c>
      <c r="E124" s="16" t="n">
        <v>443308.79</v>
      </c>
      <c r="F124" s="16" t="n">
        <v>499178.51</v>
      </c>
      <c r="G124" s="16" t="n">
        <f aca="false">IF(OR(E124="",F124=""),"",F124-E124)</f>
        <v>55869.72</v>
      </c>
      <c r="H124" s="17" t="n">
        <f aca="false">IF(OR(E124="",F124="",E124&lt;=0),"",(F124-E124)/E124)</f>
        <v>0.126028901885749</v>
      </c>
      <c r="I124" s="18" t="n">
        <v>87</v>
      </c>
      <c r="J124" s="18" t="n">
        <v>66</v>
      </c>
      <c r="K124" s="18" t="n">
        <f aca="false">IF(OR(I124="",J124=""),"",J124-I124)</f>
        <v>-21</v>
      </c>
      <c r="L124" s="17" t="n">
        <f aca="false">IF(OR(I124="",J124="",I124&lt;=0),"",(J124-I124)/I124)</f>
        <v>-0.241379310344828</v>
      </c>
      <c r="M124" s="17" t="n">
        <f aca="false">IF(OR(H124="",L124=""),"",Summary!$C$7*H124+Summary!$C$8*L124)</f>
        <v>-0.0209343830064817</v>
      </c>
      <c r="N124" s="15" t="n">
        <f aca="false">IF(M124="","",RANK(M124,$M$2:$M$213))</f>
        <v>123</v>
      </c>
      <c r="O124" s="18"/>
      <c r="P124" s="18"/>
      <c r="Q124" s="15" t="s">
        <v>50</v>
      </c>
      <c r="R124" s="15"/>
      <c r="S124" s="15"/>
    </row>
    <row r="125" customFormat="false" ht="15" hidden="false" customHeight="true" outlineLevel="0" collapsed="false">
      <c r="A125" s="19" t="s">
        <v>332</v>
      </c>
      <c r="B125" s="19" t="s">
        <v>333</v>
      </c>
      <c r="C125" s="19" t="s">
        <v>43</v>
      </c>
      <c r="D125" s="19" t="s">
        <v>53</v>
      </c>
      <c r="E125" s="20" t="n">
        <v>561171.52</v>
      </c>
      <c r="F125" s="20" t="n">
        <v>592918.96</v>
      </c>
      <c r="G125" s="20" t="n">
        <f aca="false">IF(OR(E125="",F125=""),"",F125-E125)</f>
        <v>31747.4399999999</v>
      </c>
      <c r="H125" s="21" t="n">
        <f aca="false">IF(OR(E125="",F125="",E125&lt;=0),"",(F125-E125)/E125)</f>
        <v>0.0565735053696238</v>
      </c>
      <c r="I125" s="22" t="n">
        <v>254</v>
      </c>
      <c r="J125" s="22" t="n">
        <v>219</v>
      </c>
      <c r="K125" s="22" t="n">
        <f aca="false">IF(OR(I125="",J125=""),"",J125-I125)</f>
        <v>-35</v>
      </c>
      <c r="L125" s="21" t="n">
        <f aca="false">IF(OR(I125="",J125="",I125&lt;=0),"",(J125-I125)/I125)</f>
        <v>-0.137795275590551</v>
      </c>
      <c r="M125" s="21" t="n">
        <f aca="false">IF(OR(H125="",L125=""),"",Summary!$C$7*H125+Summary!$C$8*L125)</f>
        <v>-0.0211740070144462</v>
      </c>
      <c r="N125" s="19" t="n">
        <f aca="false">IF(M125="","",RANK(M125,$M$2:$M$213))</f>
        <v>124</v>
      </c>
      <c r="O125" s="22"/>
      <c r="P125" s="22"/>
      <c r="Q125" s="19" t="s">
        <v>45</v>
      </c>
      <c r="R125" s="19"/>
      <c r="S125" s="19"/>
    </row>
    <row r="126" customFormat="false" ht="15" hidden="false" customHeight="true" outlineLevel="0" collapsed="false">
      <c r="A126" s="15" t="s">
        <v>334</v>
      </c>
      <c r="B126" s="15" t="s">
        <v>335</v>
      </c>
      <c r="C126" s="15" t="s">
        <v>43</v>
      </c>
      <c r="D126" s="15" t="s">
        <v>53</v>
      </c>
      <c r="E126" s="16" t="n">
        <v>1089443</v>
      </c>
      <c r="F126" s="16" t="n">
        <v>961516</v>
      </c>
      <c r="G126" s="16" t="n">
        <f aca="false">IF(OR(E126="",F126=""),"",F126-E126)</f>
        <v>-127927</v>
      </c>
      <c r="H126" s="17" t="n">
        <f aca="false">IF(OR(E126="",F126="",E126&lt;=0),"",(F126-E126)/E126)</f>
        <v>-0.117424225039768</v>
      </c>
      <c r="I126" s="18" t="n">
        <v>205</v>
      </c>
      <c r="J126" s="18" t="n">
        <v>230</v>
      </c>
      <c r="K126" s="18" t="n">
        <f aca="false">IF(OR(I126="",J126=""),"",J126-I126)</f>
        <v>25</v>
      </c>
      <c r="L126" s="17" t="n">
        <f aca="false">IF(OR(I126="",J126="",I126&lt;=0),"",(J126-I126)/I126)</f>
        <v>0.121951219512195</v>
      </c>
      <c r="M126" s="17" t="n">
        <f aca="false">IF(OR(H126="",L126=""),"",Summary!$C$7*H126+Summary!$C$8*L126)</f>
        <v>-0.0216740472189828</v>
      </c>
      <c r="N126" s="15" t="n">
        <f aca="false">IF(M126="","",RANK(M126,$M$2:$M$213))</f>
        <v>125</v>
      </c>
      <c r="O126" s="18"/>
      <c r="P126" s="18"/>
      <c r="Q126" s="15" t="s">
        <v>45</v>
      </c>
      <c r="R126" s="15"/>
      <c r="S126" s="15"/>
    </row>
    <row r="127" customFormat="false" ht="15" hidden="false" customHeight="true" outlineLevel="0" collapsed="false">
      <c r="A127" s="19" t="s">
        <v>336</v>
      </c>
      <c r="B127" s="19" t="s">
        <v>337</v>
      </c>
      <c r="C127" s="19" t="s">
        <v>48</v>
      </c>
      <c r="D127" s="19" t="s">
        <v>91</v>
      </c>
      <c r="E127" s="20" t="n">
        <v>1690703.84</v>
      </c>
      <c r="F127" s="20" t="n">
        <v>1754979.68</v>
      </c>
      <c r="G127" s="20" t="n">
        <f aca="false">IF(OR(E127="",F127=""),"",F127-E127)</f>
        <v>64275.8399999999</v>
      </c>
      <c r="H127" s="21" t="n">
        <f aca="false">IF(OR(E127="",F127="",E127&lt;=0),"",(F127-E127)/E127)</f>
        <v>0.0380172082651683</v>
      </c>
      <c r="I127" s="22" t="n">
        <v>274</v>
      </c>
      <c r="J127" s="22" t="n">
        <v>243</v>
      </c>
      <c r="K127" s="22" t="n">
        <f aca="false">IF(OR(I127="",J127=""),"",J127-I127)</f>
        <v>-31</v>
      </c>
      <c r="L127" s="21" t="n">
        <f aca="false">IF(OR(I127="",J127="",I127&lt;=0),"",(J127-I127)/I127)</f>
        <v>-0.113138686131387</v>
      </c>
      <c r="M127" s="21" t="n">
        <f aca="false">IF(OR(H127="",L127=""),"",Summary!$C$7*H127+Summary!$C$8*L127)</f>
        <v>-0.0224451494934537</v>
      </c>
      <c r="N127" s="19" t="n">
        <f aca="false">IF(M127="","",RANK(M127,$M$2:$M$213))</f>
        <v>126</v>
      </c>
      <c r="O127" s="22" t="n">
        <v>49</v>
      </c>
      <c r="P127" s="22" t="n">
        <v>36</v>
      </c>
      <c r="Q127" s="19" t="s">
        <v>45</v>
      </c>
      <c r="R127" s="19" t="s">
        <v>338</v>
      </c>
      <c r="S127" s="19"/>
    </row>
    <row r="128" customFormat="false" ht="15" hidden="false" customHeight="true" outlineLevel="0" collapsed="false">
      <c r="A128" s="15" t="s">
        <v>339</v>
      </c>
      <c r="B128" s="15" t="s">
        <v>340</v>
      </c>
      <c r="C128" s="15" t="s">
        <v>48</v>
      </c>
      <c r="D128" s="15" t="s">
        <v>132</v>
      </c>
      <c r="E128" s="16" t="n">
        <v>1672650</v>
      </c>
      <c r="F128" s="16" t="n">
        <v>1688496.5</v>
      </c>
      <c r="G128" s="16" t="n">
        <f aca="false">IF(OR(E128="",F128=""),"",F128-E128)</f>
        <v>15846.5</v>
      </c>
      <c r="H128" s="17" t="n">
        <f aca="false">IF(OR(E128="",F128="",E128&lt;=0),"",(F128-E128)/E128)</f>
        <v>0.00947388873942546</v>
      </c>
      <c r="I128" s="18" t="n">
        <v>238</v>
      </c>
      <c r="J128" s="18" t="n">
        <v>221</v>
      </c>
      <c r="K128" s="18" t="n">
        <f aca="false">IF(OR(I128="",J128=""),"",J128-I128)</f>
        <v>-17</v>
      </c>
      <c r="L128" s="17" t="n">
        <f aca="false">IF(OR(I128="",J128="",I128&lt;=0),"",(J128-I128)/I128)</f>
        <v>-0.0714285714285714</v>
      </c>
      <c r="M128" s="17" t="n">
        <f aca="false">IF(OR(H128="",L128=""),"",Summary!$C$7*H128+Summary!$C$8*L128)</f>
        <v>-0.0228870953277733</v>
      </c>
      <c r="N128" s="15" t="n">
        <f aca="false">IF(M128="","",RANK(M128,$M$2:$M$213))</f>
        <v>127</v>
      </c>
      <c r="O128" s="18"/>
      <c r="P128" s="18"/>
      <c r="Q128" s="15" t="s">
        <v>50</v>
      </c>
      <c r="R128" s="15"/>
      <c r="S128" s="15"/>
    </row>
    <row r="129" customFormat="false" ht="15" hidden="false" customHeight="true" outlineLevel="0" collapsed="false">
      <c r="A129" s="19" t="s">
        <v>341</v>
      </c>
      <c r="B129" s="19" t="s">
        <v>342</v>
      </c>
      <c r="C129" s="19" t="s">
        <v>43</v>
      </c>
      <c r="D129" s="19" t="s">
        <v>53</v>
      </c>
      <c r="E129" s="20" t="n">
        <v>431483.4</v>
      </c>
      <c r="F129" s="20" t="n">
        <v>450524.36</v>
      </c>
      <c r="G129" s="20" t="n">
        <f aca="false">IF(OR(E129="",F129=""),"",F129-E129)</f>
        <v>19040.96</v>
      </c>
      <c r="H129" s="21" t="n">
        <f aca="false">IF(OR(E129="",F129="",E129&lt;=0),"",(F129-E129)/E129)</f>
        <v>0.0441290673059496</v>
      </c>
      <c r="I129" s="22" t="n">
        <v>153</v>
      </c>
      <c r="J129" s="22" t="n">
        <v>134</v>
      </c>
      <c r="K129" s="22" t="n">
        <f aca="false">IF(OR(I129="",J129=""),"",J129-I129)</f>
        <v>-19</v>
      </c>
      <c r="L129" s="21" t="n">
        <f aca="false">IF(OR(I129="",J129="",I129&lt;=0),"",(J129-I129)/I129)</f>
        <v>-0.124183006535948</v>
      </c>
      <c r="M129" s="21" t="n">
        <f aca="false">IF(OR(H129="",L129=""),"",Summary!$C$7*H129+Summary!$C$8*L129)</f>
        <v>-0.0231957622308093</v>
      </c>
      <c r="N129" s="19" t="n">
        <f aca="false">IF(M129="","",RANK(M129,$M$2:$M$213))</f>
        <v>128</v>
      </c>
      <c r="O129" s="22"/>
      <c r="P129" s="22"/>
      <c r="Q129" s="19" t="s">
        <v>50</v>
      </c>
      <c r="R129" s="19"/>
      <c r="S129" s="19"/>
    </row>
    <row r="130" customFormat="false" ht="15" hidden="false" customHeight="true" outlineLevel="0" collapsed="false">
      <c r="A130" s="15" t="s">
        <v>343</v>
      </c>
      <c r="B130" s="15" t="s">
        <v>344</v>
      </c>
      <c r="C130" s="15" t="s">
        <v>43</v>
      </c>
      <c r="D130" s="15" t="s">
        <v>53</v>
      </c>
      <c r="E130" s="16" t="n">
        <v>474961.12</v>
      </c>
      <c r="F130" s="16" t="n">
        <v>510011.01</v>
      </c>
      <c r="G130" s="16" t="n">
        <f aca="false">IF(OR(E130="",F130=""),"",F130-E130)</f>
        <v>35049.89</v>
      </c>
      <c r="H130" s="17" t="n">
        <f aca="false">IF(OR(E130="",F130="",E130&lt;=0),"",(F130-E130)/E130)</f>
        <v>0.0737952824433293</v>
      </c>
      <c r="I130" s="18" t="n">
        <v>210</v>
      </c>
      <c r="J130" s="18" t="n">
        <v>173</v>
      </c>
      <c r="K130" s="18" t="n">
        <f aca="false">IF(OR(I130="",J130=""),"",J130-I130)</f>
        <v>-37</v>
      </c>
      <c r="L130" s="17" t="n">
        <f aca="false">IF(OR(I130="",J130="",I130&lt;=0),"",(J130-I130)/I130)</f>
        <v>-0.176190476190476</v>
      </c>
      <c r="M130" s="17" t="n">
        <f aca="false">IF(OR(H130="",L130=""),"",Summary!$C$7*H130+Summary!$C$8*L130)</f>
        <v>-0.0261990210101929</v>
      </c>
      <c r="N130" s="15" t="n">
        <f aca="false">IF(M130="","",RANK(M130,$M$2:$M$213))</f>
        <v>129</v>
      </c>
      <c r="O130" s="18"/>
      <c r="P130" s="18"/>
      <c r="Q130" s="15" t="s">
        <v>45</v>
      </c>
      <c r="R130" s="15"/>
      <c r="S130" s="15"/>
    </row>
    <row r="131" customFormat="false" ht="15" hidden="false" customHeight="true" outlineLevel="0" collapsed="false">
      <c r="A131" s="19" t="s">
        <v>345</v>
      </c>
      <c r="B131" s="19" t="s">
        <v>346</v>
      </c>
      <c r="C131" s="19" t="s">
        <v>43</v>
      </c>
      <c r="D131" s="19" t="s">
        <v>53</v>
      </c>
      <c r="E131" s="20" t="n">
        <v>496698</v>
      </c>
      <c r="F131" s="20" t="n">
        <v>515042</v>
      </c>
      <c r="G131" s="20" t="n">
        <f aca="false">IF(OR(E131="",F131=""),"",F131-E131)</f>
        <v>18344</v>
      </c>
      <c r="H131" s="21" t="n">
        <f aca="false">IF(OR(E131="",F131="",E131&lt;=0),"",(F131-E131)/E131)</f>
        <v>0.0369318982560832</v>
      </c>
      <c r="I131" s="22" t="n">
        <v>57</v>
      </c>
      <c r="J131" s="22" t="n">
        <v>50</v>
      </c>
      <c r="K131" s="22" t="n">
        <f aca="false">IF(OR(I131="",J131=""),"",J131-I131)</f>
        <v>-7</v>
      </c>
      <c r="L131" s="21" t="n">
        <f aca="false">IF(OR(I131="",J131="",I131&lt;=0),"",(J131-I131)/I131)</f>
        <v>-0.12280701754386</v>
      </c>
      <c r="M131" s="21" t="n">
        <f aca="false">IF(OR(H131="",L131=""),"",Summary!$C$7*H131+Summary!$C$8*L131)</f>
        <v>-0.026963668063894</v>
      </c>
      <c r="N131" s="19" t="n">
        <f aca="false">IF(M131="","",RANK(M131,$M$2:$M$213))</f>
        <v>130</v>
      </c>
      <c r="O131" s="22"/>
      <c r="P131" s="22"/>
      <c r="Q131" s="19" t="s">
        <v>45</v>
      </c>
      <c r="R131" s="19"/>
      <c r="S131" s="19"/>
    </row>
    <row r="132" customFormat="false" ht="15" hidden="false" customHeight="true" outlineLevel="0" collapsed="false">
      <c r="A132" s="15" t="s">
        <v>347</v>
      </c>
      <c r="B132" s="15" t="s">
        <v>348</v>
      </c>
      <c r="C132" s="15" t="s">
        <v>43</v>
      </c>
      <c r="D132" s="15" t="s">
        <v>106</v>
      </c>
      <c r="E132" s="16" t="n">
        <v>308398.32</v>
      </c>
      <c r="F132" s="16" t="n">
        <v>335697.29</v>
      </c>
      <c r="G132" s="16" t="n">
        <f aca="false">IF(OR(E132="",F132=""),"",F132-E132)</f>
        <v>27298.97</v>
      </c>
      <c r="H132" s="17" t="n">
        <f aca="false">IF(OR(E132="",F132="",E132&lt;=0),"",(F132-E132)/E132)</f>
        <v>0.088518543161973</v>
      </c>
      <c r="I132" s="18" t="n">
        <v>301</v>
      </c>
      <c r="J132" s="18" t="n">
        <v>238</v>
      </c>
      <c r="K132" s="18" t="n">
        <f aca="false">IF(OR(I132="",J132=""),"",J132-I132)</f>
        <v>-63</v>
      </c>
      <c r="L132" s="17" t="n">
        <f aca="false">IF(OR(I132="",J132="",I132&lt;=0),"",(J132-I132)/I132)</f>
        <v>-0.209302325581395</v>
      </c>
      <c r="M132" s="17" t="n">
        <f aca="false">IF(OR(H132="",L132=""),"",Summary!$C$7*H132+Summary!$C$8*L132)</f>
        <v>-0.0306098043353743</v>
      </c>
      <c r="N132" s="15" t="n">
        <f aca="false">IF(M132="","",RANK(M132,$M$2:$M$213))</f>
        <v>131</v>
      </c>
      <c r="O132" s="18"/>
      <c r="P132" s="18"/>
      <c r="Q132" s="15" t="s">
        <v>45</v>
      </c>
      <c r="R132" s="15"/>
      <c r="S132" s="15"/>
    </row>
    <row r="133" customFormat="false" ht="15" hidden="false" customHeight="true" outlineLevel="0" collapsed="false">
      <c r="A133" s="19" t="s">
        <v>349</v>
      </c>
      <c r="B133" s="19" t="s">
        <v>350</v>
      </c>
      <c r="C133" s="19" t="s">
        <v>43</v>
      </c>
      <c r="D133" s="19" t="s">
        <v>141</v>
      </c>
      <c r="E133" s="20" t="n">
        <v>590439.54</v>
      </c>
      <c r="F133" s="20" t="n">
        <v>607506.86</v>
      </c>
      <c r="G133" s="20" t="n">
        <f aca="false">IF(OR(E133="",F133=""),"",F133-E133)</f>
        <v>17067.32</v>
      </c>
      <c r="H133" s="21" t="n">
        <f aca="false">IF(OR(E133="",F133="",E133&lt;=0),"",(F133-E133)/E133)</f>
        <v>0.0289061264426836</v>
      </c>
      <c r="I133" s="22" t="n">
        <v>118</v>
      </c>
      <c r="J133" s="22" t="n">
        <v>103</v>
      </c>
      <c r="K133" s="22" t="n">
        <f aca="false">IF(OR(I133="",J133=""),"",J133-I133)</f>
        <v>-15</v>
      </c>
      <c r="L133" s="21" t="n">
        <f aca="false">IF(OR(I133="",J133="",I133&lt;=0),"",(J133-I133)/I133)</f>
        <v>-0.127118644067797</v>
      </c>
      <c r="M133" s="21" t="n">
        <f aca="false">IF(OR(H133="",L133=""),"",Summary!$C$7*H133+Summary!$C$8*L133)</f>
        <v>-0.0335037817615085</v>
      </c>
      <c r="N133" s="19" t="n">
        <f aca="false">IF(M133="","",RANK(M133,$M$2:$M$213))</f>
        <v>132</v>
      </c>
      <c r="O133" s="22"/>
      <c r="P133" s="22"/>
      <c r="Q133" s="19" t="s">
        <v>45</v>
      </c>
      <c r="R133" s="19"/>
      <c r="S133" s="19"/>
    </row>
    <row r="134" customFormat="false" ht="15" hidden="false" customHeight="true" outlineLevel="0" collapsed="false">
      <c r="A134" s="15" t="s">
        <v>351</v>
      </c>
      <c r="B134" s="15" t="s">
        <v>352</v>
      </c>
      <c r="C134" s="15" t="s">
        <v>48</v>
      </c>
      <c r="D134" s="15" t="s">
        <v>49</v>
      </c>
      <c r="E134" s="16" t="n">
        <v>1538058.36</v>
      </c>
      <c r="F134" s="16" t="n">
        <v>1475479.85</v>
      </c>
      <c r="G134" s="16" t="n">
        <f aca="false">IF(OR(E134="",F134=""),"",F134-E134)</f>
        <v>-62578.51</v>
      </c>
      <c r="H134" s="17" t="n">
        <f aca="false">IF(OR(E134="",F134="",E134&lt;=0),"",(F134-E134)/E134)</f>
        <v>-0.0406866940991758</v>
      </c>
      <c r="I134" s="18" t="n">
        <v>207</v>
      </c>
      <c r="J134" s="18" t="n">
        <v>202</v>
      </c>
      <c r="K134" s="18" t="n">
        <f aca="false">IF(OR(I134="",J134=""),"",J134-I134)</f>
        <v>-5</v>
      </c>
      <c r="L134" s="17" t="n">
        <f aca="false">IF(OR(I134="",J134="",I134&lt;=0),"",(J134-I134)/I134)</f>
        <v>-0.0241545893719807</v>
      </c>
      <c r="M134" s="17" t="n">
        <f aca="false">IF(OR(H134="",L134=""),"",Summary!$C$7*H134+Summary!$C$8*L134)</f>
        <v>-0.0340738522082978</v>
      </c>
      <c r="N134" s="15" t="n">
        <f aca="false">IF(M134="","",RANK(M134,$M$2:$M$213))</f>
        <v>133</v>
      </c>
      <c r="O134" s="18" t="n">
        <v>163</v>
      </c>
      <c r="P134" s="18" t="n">
        <v>102</v>
      </c>
      <c r="Q134" s="15" t="s">
        <v>50</v>
      </c>
      <c r="R134" s="15"/>
      <c r="S134" s="15"/>
    </row>
    <row r="135" customFormat="false" ht="15" hidden="false" customHeight="true" outlineLevel="0" collapsed="false">
      <c r="A135" s="19" t="s">
        <v>353</v>
      </c>
      <c r="B135" s="19" t="s">
        <v>354</v>
      </c>
      <c r="C135" s="19" t="s">
        <v>191</v>
      </c>
      <c r="D135" s="19" t="s">
        <v>44</v>
      </c>
      <c r="E135" s="20" t="n">
        <v>2084523.38</v>
      </c>
      <c r="F135" s="20" t="n">
        <v>2130643.88</v>
      </c>
      <c r="G135" s="20" t="n">
        <f aca="false">IF(OR(E135="",F135=""),"",F135-E135)</f>
        <v>46120.5</v>
      </c>
      <c r="H135" s="21" t="n">
        <f aca="false">IF(OR(E135="",F135="",E135&lt;=0),"",(F135-E135)/E135)</f>
        <v>0.0221252015892477</v>
      </c>
      <c r="I135" s="22" t="n">
        <v>110</v>
      </c>
      <c r="J135" s="22" t="n">
        <v>95</v>
      </c>
      <c r="K135" s="22" t="n">
        <f aca="false">IF(OR(I135="",J135=""),"",J135-I135)</f>
        <v>-15</v>
      </c>
      <c r="L135" s="21" t="n">
        <f aca="false">IF(OR(I135="",J135="",I135&lt;=0),"",(J135-I135)/I135)</f>
        <v>-0.136363636363636</v>
      </c>
      <c r="M135" s="21" t="n">
        <f aca="false">IF(OR(H135="",L135=""),"",Summary!$C$7*H135+Summary!$C$8*L135)</f>
        <v>-0.0412703335919059</v>
      </c>
      <c r="N135" s="19" t="n">
        <f aca="false">IF(M135="","",RANK(M135,$M$2:$M$213))</f>
        <v>134</v>
      </c>
      <c r="O135" s="22"/>
      <c r="P135" s="22"/>
      <c r="Q135" s="19" t="s">
        <v>50</v>
      </c>
      <c r="R135" s="19"/>
      <c r="S135" s="19"/>
    </row>
    <row r="136" customFormat="false" ht="15" hidden="false" customHeight="true" outlineLevel="0" collapsed="false">
      <c r="A136" s="15" t="s">
        <v>355</v>
      </c>
      <c r="B136" s="15" t="s">
        <v>356</v>
      </c>
      <c r="C136" s="15" t="s">
        <v>43</v>
      </c>
      <c r="D136" s="15" t="s">
        <v>53</v>
      </c>
      <c r="E136" s="16" t="n">
        <v>1073961.9</v>
      </c>
      <c r="F136" s="16" t="n">
        <v>1058491</v>
      </c>
      <c r="G136" s="16" t="n">
        <f aca="false">IF(OR(E136="",F136=""),"",F136-E136)</f>
        <v>-15470.8999999999</v>
      </c>
      <c r="H136" s="17" t="n">
        <f aca="false">IF(OR(E136="",F136="",E136&lt;=0),"",(F136-E136)/E136)</f>
        <v>-0.0144054458542709</v>
      </c>
      <c r="I136" s="18" t="n">
        <v>148</v>
      </c>
      <c r="J136" s="18" t="n">
        <v>133</v>
      </c>
      <c r="K136" s="18" t="n">
        <f aca="false">IF(OR(I136="",J136=""),"",J136-I136)</f>
        <v>-15</v>
      </c>
      <c r="L136" s="17" t="n">
        <f aca="false">IF(OR(I136="",J136="",I136&lt;=0),"",(J136-I136)/I136)</f>
        <v>-0.101351351351351</v>
      </c>
      <c r="M136" s="17" t="n">
        <f aca="false">IF(OR(H136="",L136=""),"",Summary!$C$7*H136+Summary!$C$8*L136)</f>
        <v>-0.0491838080531031</v>
      </c>
      <c r="N136" s="15" t="n">
        <f aca="false">IF(M136="","",RANK(M136,$M$2:$M$213))</f>
        <v>135</v>
      </c>
      <c r="O136" s="18"/>
      <c r="P136" s="18"/>
      <c r="Q136" s="15" t="s">
        <v>45</v>
      </c>
      <c r="R136" s="15"/>
      <c r="S136" s="15"/>
    </row>
    <row r="137" customFormat="false" ht="15" hidden="false" customHeight="true" outlineLevel="0" collapsed="false">
      <c r="A137" s="19" t="s">
        <v>357</v>
      </c>
      <c r="B137" s="19" t="s">
        <v>358</v>
      </c>
      <c r="C137" s="19" t="s">
        <v>43</v>
      </c>
      <c r="D137" s="19" t="s">
        <v>53</v>
      </c>
      <c r="E137" s="20" t="n">
        <v>974228.59</v>
      </c>
      <c r="F137" s="20" t="n">
        <v>1024265.44</v>
      </c>
      <c r="G137" s="20" t="n">
        <f aca="false">IF(OR(E137="",F137=""),"",F137-E137)</f>
        <v>50036.85</v>
      </c>
      <c r="H137" s="21" t="n">
        <f aca="false">IF(OR(E137="",F137="",E137&lt;=0),"",(F137-E137)/E137)</f>
        <v>0.0513604820404624</v>
      </c>
      <c r="I137" s="22" t="n">
        <v>839</v>
      </c>
      <c r="J137" s="22" t="n">
        <v>669</v>
      </c>
      <c r="K137" s="22" t="n">
        <f aca="false">IF(OR(I137="",J137=""),"",J137-I137)</f>
        <v>-170</v>
      </c>
      <c r="L137" s="21" t="n">
        <f aca="false">IF(OR(I137="",J137="",I137&lt;=0),"",(J137-I137)/I137)</f>
        <v>-0.202622169249106</v>
      </c>
      <c r="M137" s="21" t="n">
        <f aca="false">IF(OR(H137="",L137=""),"",Summary!$C$7*H137+Summary!$C$8*L137)</f>
        <v>-0.050232578475365</v>
      </c>
      <c r="N137" s="19" t="n">
        <f aca="false">IF(M137="","",RANK(M137,$M$2:$M$213))</f>
        <v>136</v>
      </c>
      <c r="O137" s="22"/>
      <c r="P137" s="22"/>
      <c r="Q137" s="19" t="s">
        <v>50</v>
      </c>
      <c r="R137" s="19"/>
      <c r="S137" s="19"/>
    </row>
    <row r="138" customFormat="false" ht="15" hidden="false" customHeight="true" outlineLevel="0" collapsed="false">
      <c r="A138" s="15" t="s">
        <v>359</v>
      </c>
      <c r="B138" s="15" t="s">
        <v>360</v>
      </c>
      <c r="C138" s="15" t="s">
        <v>43</v>
      </c>
      <c r="D138" s="15" t="s">
        <v>53</v>
      </c>
      <c r="E138" s="16" t="n">
        <v>844348.83</v>
      </c>
      <c r="F138" s="16" t="n">
        <v>839411.03</v>
      </c>
      <c r="G138" s="16" t="n">
        <f aca="false">IF(OR(E138="",F138=""),"",F138-E138)</f>
        <v>-4937.79999999993</v>
      </c>
      <c r="H138" s="17" t="n">
        <f aca="false">IF(OR(E138="",F138="",E138&lt;=0),"",(F138-E138)/E138)</f>
        <v>-0.00584805689847398</v>
      </c>
      <c r="I138" s="18" t="n">
        <v>498</v>
      </c>
      <c r="J138" s="18" t="n">
        <v>439</v>
      </c>
      <c r="K138" s="18" t="n">
        <f aca="false">IF(OR(I138="",J138=""),"",J138-I138)</f>
        <v>-59</v>
      </c>
      <c r="L138" s="17" t="n">
        <f aca="false">IF(OR(I138="",J138="",I138&lt;=0),"",(J138-I138)/I138)</f>
        <v>-0.118473895582329</v>
      </c>
      <c r="M138" s="17" t="n">
        <f aca="false">IF(OR(H138="",L138=""),"",Summary!$C$7*H138+Summary!$C$8*L138)</f>
        <v>-0.0508983923720161</v>
      </c>
      <c r="N138" s="15" t="n">
        <f aca="false">IF(M138="","",RANK(M138,$M$2:$M$213))</f>
        <v>137</v>
      </c>
      <c r="O138" s="18"/>
      <c r="P138" s="18"/>
      <c r="Q138" s="15" t="s">
        <v>50</v>
      </c>
      <c r="R138" s="15"/>
      <c r="S138" s="15"/>
    </row>
    <row r="139" customFormat="false" ht="15" hidden="false" customHeight="true" outlineLevel="0" collapsed="false">
      <c r="A139" s="19" t="s">
        <v>361</v>
      </c>
      <c r="B139" s="19" t="s">
        <v>362</v>
      </c>
      <c r="C139" s="19" t="s">
        <v>48</v>
      </c>
      <c r="D139" s="19" t="s">
        <v>84</v>
      </c>
      <c r="E139" s="20" t="n">
        <v>303486</v>
      </c>
      <c r="F139" s="20" t="n">
        <v>268341</v>
      </c>
      <c r="G139" s="20" t="n">
        <f aca="false">IF(OR(E139="",F139=""),"",F139-E139)</f>
        <v>-35145</v>
      </c>
      <c r="H139" s="21" t="n">
        <f aca="false">IF(OR(E139="",F139="",E139&lt;=0),"",(F139-E139)/E139)</f>
        <v>-0.115804353413337</v>
      </c>
      <c r="I139" s="22" t="n">
        <v>71</v>
      </c>
      <c r="J139" s="22" t="n">
        <v>74</v>
      </c>
      <c r="K139" s="22" t="n">
        <f aca="false">IF(OR(I139="",J139=""),"",J139-I139)</f>
        <v>3</v>
      </c>
      <c r="L139" s="21" t="n">
        <f aca="false">IF(OR(I139="",J139="",I139&lt;=0),"",(J139-I139)/I139)</f>
        <v>0.0422535211267606</v>
      </c>
      <c r="M139" s="21" t="n">
        <f aca="false">IF(OR(H139="",L139=""),"",Summary!$C$7*H139+Summary!$C$8*L139)</f>
        <v>-0.052581203597298</v>
      </c>
      <c r="N139" s="19" t="n">
        <f aca="false">IF(M139="","",RANK(M139,$M$2:$M$213))</f>
        <v>138</v>
      </c>
      <c r="O139" s="22"/>
      <c r="P139" s="22"/>
      <c r="Q139" s="19" t="s">
        <v>50</v>
      </c>
      <c r="R139" s="19"/>
      <c r="S139" s="19"/>
    </row>
    <row r="140" customFormat="false" ht="15" hidden="false" customHeight="true" outlineLevel="0" collapsed="false">
      <c r="A140" s="15" t="s">
        <v>363</v>
      </c>
      <c r="B140" s="15" t="s">
        <v>364</v>
      </c>
      <c r="C140" s="15" t="s">
        <v>48</v>
      </c>
      <c r="D140" s="15" t="s">
        <v>70</v>
      </c>
      <c r="E140" s="16" t="n">
        <v>515667.03</v>
      </c>
      <c r="F140" s="16" t="n">
        <v>503935.69</v>
      </c>
      <c r="G140" s="16" t="n">
        <f aca="false">IF(OR(E140="",F140=""),"",F140-E140)</f>
        <v>-11731.34</v>
      </c>
      <c r="H140" s="17" t="n">
        <f aca="false">IF(OR(E140="",F140="",E140&lt;=0),"",(F140-E140)/E140)</f>
        <v>-0.0227498352958498</v>
      </c>
      <c r="I140" s="18" t="n">
        <v>118</v>
      </c>
      <c r="J140" s="18" t="n">
        <v>103</v>
      </c>
      <c r="K140" s="18" t="n">
        <f aca="false">IF(OR(I140="",J140=""),"",J140-I140)</f>
        <v>-15</v>
      </c>
      <c r="L140" s="17" t="n">
        <f aca="false">IF(OR(I140="",J140="",I140&lt;=0),"",(J140-I140)/I140)</f>
        <v>-0.127118644067797</v>
      </c>
      <c r="M140" s="17" t="n">
        <f aca="false">IF(OR(H140="",L140=""),"",Summary!$C$7*H140+Summary!$C$8*L140)</f>
        <v>-0.0644973588046285</v>
      </c>
      <c r="N140" s="15" t="n">
        <f aca="false">IF(M140="","",RANK(M140,$M$2:$M$213))</f>
        <v>139</v>
      </c>
      <c r="O140" s="18"/>
      <c r="P140" s="18"/>
      <c r="Q140" s="15" t="s">
        <v>45</v>
      </c>
      <c r="R140" s="15" t="s">
        <v>365</v>
      </c>
      <c r="S140" s="15"/>
    </row>
    <row r="141" customFormat="false" ht="15" hidden="false" customHeight="true" outlineLevel="0" collapsed="false">
      <c r="A141" s="19" t="s">
        <v>366</v>
      </c>
      <c r="B141" s="19" t="s">
        <v>367</v>
      </c>
      <c r="C141" s="19" t="s">
        <v>43</v>
      </c>
      <c r="D141" s="19" t="s">
        <v>67</v>
      </c>
      <c r="E141" s="20" t="n">
        <v>663740.37</v>
      </c>
      <c r="F141" s="20" t="n">
        <v>628988.42</v>
      </c>
      <c r="G141" s="20" t="n">
        <f aca="false">IF(OR(E141="",F141=""),"",F141-E141)</f>
        <v>-34751.95</v>
      </c>
      <c r="H141" s="21" t="n">
        <f aca="false">IF(OR(E141="",F141="",E141&lt;=0),"",(F141-E141)/E141)</f>
        <v>-0.052357746448359</v>
      </c>
      <c r="I141" s="22" t="n">
        <v>139</v>
      </c>
      <c r="J141" s="22" t="n">
        <v>125</v>
      </c>
      <c r="K141" s="22" t="n">
        <f aca="false">IF(OR(I141="",J141=""),"",J141-I141)</f>
        <v>-14</v>
      </c>
      <c r="L141" s="21" t="n">
        <f aca="false">IF(OR(I141="",J141="",I141&lt;=0),"",(J141-I141)/I141)</f>
        <v>-0.100719424460432</v>
      </c>
      <c r="M141" s="21" t="n">
        <f aca="false">IF(OR(H141="",L141=""),"",Summary!$C$7*H141+Summary!$C$8*L141)</f>
        <v>-0.071702417653188</v>
      </c>
      <c r="N141" s="19" t="n">
        <f aca="false">IF(M141="","",RANK(M141,$M$2:$M$213))</f>
        <v>140</v>
      </c>
      <c r="O141" s="22"/>
      <c r="P141" s="22"/>
      <c r="Q141" s="19" t="s">
        <v>45</v>
      </c>
      <c r="R141" s="19"/>
      <c r="S141" s="19"/>
    </row>
    <row r="142" customFormat="false" ht="15" hidden="false" customHeight="true" outlineLevel="0" collapsed="false">
      <c r="A142" s="15" t="s">
        <v>368</v>
      </c>
      <c r="B142" s="15" t="s">
        <v>369</v>
      </c>
      <c r="C142" s="15" t="s">
        <v>48</v>
      </c>
      <c r="D142" s="15" t="s">
        <v>124</v>
      </c>
      <c r="E142" s="16" t="n">
        <v>1357382.65</v>
      </c>
      <c r="F142" s="16" t="n">
        <v>1184014.13</v>
      </c>
      <c r="G142" s="16" t="n">
        <f aca="false">IF(OR(E142="",F142=""),"",F142-E142)</f>
        <v>-173368.52</v>
      </c>
      <c r="H142" s="17" t="n">
        <f aca="false">IF(OR(E142="",F142="",E142&lt;=0),"",(F142-E142)/E142)</f>
        <v>-0.127722658013936</v>
      </c>
      <c r="I142" s="18" t="n">
        <v>90</v>
      </c>
      <c r="J142" s="18" t="n">
        <v>91</v>
      </c>
      <c r="K142" s="18" t="n">
        <f aca="false">IF(OR(I142="",J142=""),"",J142-I142)</f>
        <v>1</v>
      </c>
      <c r="L142" s="17" t="n">
        <f aca="false">IF(OR(I142="",J142="",I142&lt;=0),"",(J142-I142)/I142)</f>
        <v>0.0111111111111111</v>
      </c>
      <c r="M142" s="17" t="n">
        <f aca="false">IF(OR(H142="",L142=""),"",Summary!$C$7*H142+Summary!$C$8*L142)</f>
        <v>-0.0721891503639171</v>
      </c>
      <c r="N142" s="15" t="n">
        <f aca="false">IF(M142="","",RANK(M142,$M$2:$M$213))</f>
        <v>141</v>
      </c>
      <c r="O142" s="18"/>
      <c r="P142" s="18"/>
      <c r="Q142" s="15" t="s">
        <v>50</v>
      </c>
      <c r="R142" s="15"/>
      <c r="S142" s="15"/>
    </row>
    <row r="143" customFormat="false" ht="15" hidden="false" customHeight="true" outlineLevel="0" collapsed="false">
      <c r="A143" s="19" t="s">
        <v>370</v>
      </c>
      <c r="B143" s="19" t="s">
        <v>371</v>
      </c>
      <c r="C143" s="19" t="s">
        <v>43</v>
      </c>
      <c r="D143" s="19" t="s">
        <v>53</v>
      </c>
      <c r="E143" s="20" t="n">
        <v>450105</v>
      </c>
      <c r="F143" s="20" t="n">
        <v>395305</v>
      </c>
      <c r="G143" s="20" t="n">
        <f aca="false">IF(OR(E143="",F143=""),"",F143-E143)</f>
        <v>-54800</v>
      </c>
      <c r="H143" s="21" t="n">
        <f aca="false">IF(OR(E143="",F143="",E143&lt;=0),"",(F143-E143)/E143)</f>
        <v>-0.12174936959154</v>
      </c>
      <c r="I143" s="22" t="n">
        <v>68</v>
      </c>
      <c r="J143" s="22" t="n">
        <v>67</v>
      </c>
      <c r="K143" s="22" t="n">
        <f aca="false">IF(OR(I143="",J143=""),"",J143-I143)</f>
        <v>-1</v>
      </c>
      <c r="L143" s="21" t="n">
        <f aca="false">IF(OR(I143="",J143="",I143&lt;=0),"",(J143-I143)/I143)</f>
        <v>-0.0147058823529412</v>
      </c>
      <c r="M143" s="21" t="n">
        <f aca="false">IF(OR(H143="",L143=""),"",Summary!$C$7*H143+Summary!$C$8*L143)</f>
        <v>-0.0789319746961003</v>
      </c>
      <c r="N143" s="19" t="n">
        <f aca="false">IF(M143="","",RANK(M143,$M$2:$M$213))</f>
        <v>142</v>
      </c>
      <c r="O143" s="22"/>
      <c r="P143" s="22"/>
      <c r="Q143" s="19" t="s">
        <v>45</v>
      </c>
      <c r="R143" s="19"/>
      <c r="S143" s="19"/>
    </row>
    <row r="144" customFormat="false" ht="15" hidden="false" customHeight="true" outlineLevel="0" collapsed="false">
      <c r="A144" s="15" t="s">
        <v>372</v>
      </c>
      <c r="B144" s="15" t="s">
        <v>373</v>
      </c>
      <c r="C144" s="15" t="s">
        <v>43</v>
      </c>
      <c r="D144" s="15" t="s">
        <v>67</v>
      </c>
      <c r="E144" s="16" t="n">
        <v>397835.11</v>
      </c>
      <c r="F144" s="16" t="n">
        <v>367000.77</v>
      </c>
      <c r="G144" s="16" t="n">
        <f aca="false">IF(OR(E144="",F144=""),"",F144-E144)</f>
        <v>-30834.34</v>
      </c>
      <c r="H144" s="17" t="n">
        <f aca="false">IF(OR(E144="",F144="",E144&lt;=0),"",(F144-E144)/E144)</f>
        <v>-0.0775053262644415</v>
      </c>
      <c r="I144" s="18" t="n">
        <v>46</v>
      </c>
      <c r="J144" s="18" t="n">
        <v>42</v>
      </c>
      <c r="K144" s="18" t="n">
        <f aca="false">IF(OR(I144="",J144=""),"",J144-I144)</f>
        <v>-4</v>
      </c>
      <c r="L144" s="17" t="n">
        <f aca="false">IF(OR(I144="",J144="",I144&lt;=0),"",(J144-I144)/I144)</f>
        <v>-0.0869565217391304</v>
      </c>
      <c r="M144" s="17" t="n">
        <f aca="false">IF(OR(H144="",L144=""),"",Summary!$C$7*H144+Summary!$C$8*L144)</f>
        <v>-0.0812858044543171</v>
      </c>
      <c r="N144" s="15" t="n">
        <f aca="false">IF(M144="","",RANK(M144,$M$2:$M$213))</f>
        <v>143</v>
      </c>
      <c r="O144" s="18"/>
      <c r="P144" s="18"/>
      <c r="Q144" s="15" t="s">
        <v>50</v>
      </c>
      <c r="R144" s="15"/>
      <c r="S144" s="15"/>
    </row>
    <row r="145" customFormat="false" ht="15" hidden="false" customHeight="true" outlineLevel="0" collapsed="false">
      <c r="A145" s="19" t="s">
        <v>374</v>
      </c>
      <c r="B145" s="19" t="s">
        <v>375</v>
      </c>
      <c r="C145" s="19" t="s">
        <v>48</v>
      </c>
      <c r="D145" s="19" t="s">
        <v>187</v>
      </c>
      <c r="E145" s="20" t="n">
        <v>765571.91</v>
      </c>
      <c r="F145" s="20" t="n">
        <v>729438.65</v>
      </c>
      <c r="G145" s="20" t="n">
        <f aca="false">IF(OR(E145="",F145=""),"",F145-E145)</f>
        <v>-36133.26</v>
      </c>
      <c r="H145" s="21" t="n">
        <f aca="false">IF(OR(E145="",F145="",E145&lt;=0),"",(F145-E145)/E145)</f>
        <v>-0.0471977348280712</v>
      </c>
      <c r="I145" s="22" t="n">
        <v>210</v>
      </c>
      <c r="J145" s="22" t="n">
        <v>182</v>
      </c>
      <c r="K145" s="22" t="n">
        <f aca="false">IF(OR(I145="",J145=""),"",J145-I145)</f>
        <v>-28</v>
      </c>
      <c r="L145" s="21" t="n">
        <f aca="false">IF(OR(I145="",J145="",I145&lt;=0),"",(J145-I145)/I145)</f>
        <v>-0.133333333333333</v>
      </c>
      <c r="M145" s="21" t="n">
        <f aca="false">IF(OR(H145="",L145=""),"",Summary!$C$7*H145+Summary!$C$8*L145)</f>
        <v>-0.0816519742301761</v>
      </c>
      <c r="N145" s="19" t="n">
        <f aca="false">IF(M145="","",RANK(M145,$M$2:$M$213))</f>
        <v>144</v>
      </c>
      <c r="O145" s="22"/>
      <c r="P145" s="22" t="n">
        <v>31</v>
      </c>
      <c r="Q145" s="19" t="s">
        <v>45</v>
      </c>
      <c r="R145" s="19" t="s">
        <v>376</v>
      </c>
      <c r="S145" s="19"/>
    </row>
    <row r="146" customFormat="false" ht="15" hidden="false" customHeight="true" outlineLevel="0" collapsed="false">
      <c r="A146" s="15" t="s">
        <v>377</v>
      </c>
      <c r="B146" s="15" t="s">
        <v>378</v>
      </c>
      <c r="C146" s="15" t="s">
        <v>43</v>
      </c>
      <c r="D146" s="15" t="s">
        <v>56</v>
      </c>
      <c r="E146" s="16" t="n">
        <v>572584.53</v>
      </c>
      <c r="F146" s="16" t="n">
        <v>520408.86</v>
      </c>
      <c r="G146" s="16" t="n">
        <f aca="false">IF(OR(E146="",F146=""),"",F146-E146)</f>
        <v>-52175.67</v>
      </c>
      <c r="H146" s="17" t="n">
        <f aca="false">IF(OR(E146="",F146="",E146&lt;=0),"",(F146-E146)/E146)</f>
        <v>-0.0911230871012181</v>
      </c>
      <c r="I146" s="18" t="n">
        <v>148</v>
      </c>
      <c r="J146" s="18" t="n">
        <v>138</v>
      </c>
      <c r="K146" s="18" t="n">
        <f aca="false">IF(OR(I146="",J146=""),"",J146-I146)</f>
        <v>-10</v>
      </c>
      <c r="L146" s="17" t="n">
        <f aca="false">IF(OR(I146="",J146="",I146&lt;=0),"",(J146-I146)/I146)</f>
        <v>-0.0675675675675676</v>
      </c>
      <c r="M146" s="17" t="n">
        <f aca="false">IF(OR(H146="",L146=""),"",Summary!$C$7*H146+Summary!$C$8*L146)</f>
        <v>-0.0817008792877579</v>
      </c>
      <c r="N146" s="15" t="n">
        <f aca="false">IF(M146="","",RANK(M146,$M$2:$M$213))</f>
        <v>145</v>
      </c>
      <c r="O146" s="18"/>
      <c r="P146" s="18"/>
      <c r="Q146" s="15" t="s">
        <v>50</v>
      </c>
      <c r="R146" s="15"/>
      <c r="S146" s="15"/>
    </row>
    <row r="147" customFormat="false" ht="15" hidden="false" customHeight="true" outlineLevel="0" collapsed="false">
      <c r="A147" s="19" t="s">
        <v>379</v>
      </c>
      <c r="B147" s="19" t="s">
        <v>380</v>
      </c>
      <c r="C147" s="19" t="s">
        <v>43</v>
      </c>
      <c r="D147" s="19" t="s">
        <v>44</v>
      </c>
      <c r="E147" s="20" t="n">
        <v>508911.63</v>
      </c>
      <c r="F147" s="20" t="n">
        <v>503767.39</v>
      </c>
      <c r="G147" s="20" t="n">
        <f aca="false">IF(OR(E147="",F147=""),"",F147-E147)</f>
        <v>-5144.23999999999</v>
      </c>
      <c r="H147" s="21" t="n">
        <f aca="false">IF(OR(E147="",F147="",E147&lt;=0),"",(F147-E147)/E147)</f>
        <v>-0.0101083168407843</v>
      </c>
      <c r="I147" s="22" t="n">
        <v>98</v>
      </c>
      <c r="J147" s="22" t="n">
        <v>79</v>
      </c>
      <c r="K147" s="22" t="n">
        <f aca="false">IF(OR(I147="",J147=""),"",J147-I147)</f>
        <v>-19</v>
      </c>
      <c r="L147" s="21" t="n">
        <f aca="false">IF(OR(I147="",J147="",I147&lt;=0),"",(J147-I147)/I147)</f>
        <v>-0.193877551020408</v>
      </c>
      <c r="M147" s="21" t="n">
        <f aca="false">IF(OR(H147="",L147=""),"",Summary!$C$7*H147+Summary!$C$8*L147)</f>
        <v>-0.0836160105126338</v>
      </c>
      <c r="N147" s="19" t="n">
        <f aca="false">IF(M147="","",RANK(M147,$M$2:$M$213))</f>
        <v>146</v>
      </c>
      <c r="O147" s="22"/>
      <c r="P147" s="22"/>
      <c r="Q147" s="19" t="s">
        <v>45</v>
      </c>
      <c r="R147" s="19"/>
      <c r="S147" s="19"/>
    </row>
    <row r="148" customFormat="false" ht="15" hidden="false" customHeight="true" outlineLevel="0" collapsed="false">
      <c r="A148" s="15" t="s">
        <v>381</v>
      </c>
      <c r="B148" s="15" t="s">
        <v>382</v>
      </c>
      <c r="C148" s="15" t="s">
        <v>48</v>
      </c>
      <c r="D148" s="15" t="s">
        <v>91</v>
      </c>
      <c r="E148" s="16" t="n">
        <v>2578402.14</v>
      </c>
      <c r="F148" s="16" t="n">
        <v>2406687.51</v>
      </c>
      <c r="G148" s="16" t="n">
        <f aca="false">IF(OR(E148="",F148=""),"",F148-E148)</f>
        <v>-171714.63</v>
      </c>
      <c r="H148" s="17" t="n">
        <f aca="false">IF(OR(E148="",F148="",E148&lt;=0),"",(F148-E148)/E148)</f>
        <v>-0.0665973035532775</v>
      </c>
      <c r="I148" s="18" t="n">
        <v>170</v>
      </c>
      <c r="J148" s="18" t="n">
        <v>151</v>
      </c>
      <c r="K148" s="18" t="n">
        <f aca="false">IF(OR(I148="",J148=""),"",J148-I148)</f>
        <v>-19</v>
      </c>
      <c r="L148" s="17" t="n">
        <f aca="false">IF(OR(I148="",J148="",I148&lt;=0),"",(J148-I148)/I148)</f>
        <v>-0.111764705882353</v>
      </c>
      <c r="M148" s="17" t="n">
        <f aca="false">IF(OR(H148="",L148=""),"",Summary!$C$7*H148+Summary!$C$8*L148)</f>
        <v>-0.0846642644849077</v>
      </c>
      <c r="N148" s="15" t="n">
        <f aca="false">IF(M148="","",RANK(M148,$M$2:$M$213))</f>
        <v>147</v>
      </c>
      <c r="O148" s="18"/>
      <c r="P148" s="18"/>
      <c r="Q148" s="15" t="s">
        <v>50</v>
      </c>
      <c r="R148" s="15"/>
      <c r="S148" s="15"/>
    </row>
    <row r="149" customFormat="false" ht="15" hidden="false" customHeight="true" outlineLevel="0" collapsed="false">
      <c r="A149" s="19" t="s">
        <v>383</v>
      </c>
      <c r="B149" s="19" t="s">
        <v>384</v>
      </c>
      <c r="C149" s="19" t="s">
        <v>48</v>
      </c>
      <c r="D149" s="19" t="s">
        <v>70</v>
      </c>
      <c r="E149" s="20" t="n">
        <v>388512.24</v>
      </c>
      <c r="F149" s="20" t="n">
        <v>395509.57</v>
      </c>
      <c r="G149" s="20" t="n">
        <f aca="false">IF(OR(E149="",F149=""),"",F149-E149)</f>
        <v>6997.33000000002</v>
      </c>
      <c r="H149" s="21" t="n">
        <f aca="false">IF(OR(E149="",F149="",E149&lt;=0),"",(F149-E149)/E149)</f>
        <v>0.0180105779936303</v>
      </c>
      <c r="I149" s="22" t="n">
        <v>37</v>
      </c>
      <c r="J149" s="22" t="n">
        <v>28</v>
      </c>
      <c r="K149" s="22" t="n">
        <f aca="false">IF(OR(I149="",J149=""),"",J149-I149)</f>
        <v>-9</v>
      </c>
      <c r="L149" s="21" t="n">
        <f aca="false">IF(OR(I149="",J149="",I149&lt;=0),"",(J149-I149)/I149)</f>
        <v>-0.243243243243243</v>
      </c>
      <c r="M149" s="21" t="n">
        <f aca="false">IF(OR(H149="",L149=""),"",Summary!$C$7*H149+Summary!$C$8*L149)</f>
        <v>-0.0864909505011191</v>
      </c>
      <c r="N149" s="19" t="n">
        <f aca="false">IF(M149="","",RANK(M149,$M$2:$M$213))</f>
        <v>148</v>
      </c>
      <c r="O149" s="22" t="n">
        <v>19</v>
      </c>
      <c r="P149" s="22" t="n">
        <v>10</v>
      </c>
      <c r="Q149" s="19" t="s">
        <v>45</v>
      </c>
      <c r="R149" s="19" t="s">
        <v>365</v>
      </c>
      <c r="S149" s="19"/>
    </row>
    <row r="150" customFormat="false" ht="15" hidden="false" customHeight="true" outlineLevel="0" collapsed="false">
      <c r="A150" s="15" t="s">
        <v>385</v>
      </c>
      <c r="B150" s="15" t="s">
        <v>386</v>
      </c>
      <c r="C150" s="15" t="s">
        <v>48</v>
      </c>
      <c r="D150" s="15" t="s">
        <v>95</v>
      </c>
      <c r="E150" s="16" t="n">
        <v>505110</v>
      </c>
      <c r="F150" s="16" t="n">
        <v>493916.9</v>
      </c>
      <c r="G150" s="16" t="n">
        <f aca="false">IF(OR(E150="",F150=""),"",F150-E150)</f>
        <v>-11193.1</v>
      </c>
      <c r="H150" s="17" t="n">
        <f aca="false">IF(OR(E150="",F150="",E150&lt;=0),"",(F150-E150)/E150)</f>
        <v>-0.0221597275840905</v>
      </c>
      <c r="I150" s="18" t="n">
        <v>121</v>
      </c>
      <c r="J150" s="18" t="n">
        <v>98</v>
      </c>
      <c r="K150" s="18" t="n">
        <f aca="false">IF(OR(I150="",J150=""),"",J150-I150)</f>
        <v>-23</v>
      </c>
      <c r="L150" s="17" t="n">
        <f aca="false">IF(OR(I150="",J150="",I150&lt;=0),"",(J150-I150)/I150)</f>
        <v>-0.190082644628099</v>
      </c>
      <c r="M150" s="17" t="n">
        <f aca="false">IF(OR(H150="",L150=""),"",Summary!$C$7*H150+Summary!$C$8*L150)</f>
        <v>-0.089328894401694</v>
      </c>
      <c r="N150" s="15" t="n">
        <f aca="false">IF(M150="","",RANK(M150,$M$2:$M$213))</f>
        <v>149</v>
      </c>
      <c r="O150" s="18"/>
      <c r="P150" s="18"/>
      <c r="Q150" s="15" t="s">
        <v>50</v>
      </c>
      <c r="R150" s="15"/>
      <c r="S150" s="15"/>
    </row>
    <row r="151" customFormat="false" ht="15" hidden="false" customHeight="true" outlineLevel="0" collapsed="false">
      <c r="A151" s="19" t="s">
        <v>387</v>
      </c>
      <c r="B151" s="19" t="s">
        <v>388</v>
      </c>
      <c r="C151" s="19" t="s">
        <v>43</v>
      </c>
      <c r="D151" s="19" t="s">
        <v>53</v>
      </c>
      <c r="E151" s="20" t="n">
        <v>863984.98</v>
      </c>
      <c r="F151" s="20" t="n">
        <v>830287.98</v>
      </c>
      <c r="G151" s="20" t="n">
        <f aca="false">IF(OR(E151="",F151=""),"",F151-E151)</f>
        <v>-33697</v>
      </c>
      <c r="H151" s="21" t="n">
        <f aca="false">IF(OR(E151="",F151="",E151&lt;=0),"",(F151-E151)/E151)</f>
        <v>-0.039001835425426</v>
      </c>
      <c r="I151" s="22" t="n">
        <v>190</v>
      </c>
      <c r="J151" s="22" t="n">
        <v>157</v>
      </c>
      <c r="K151" s="22" t="n">
        <f aca="false">IF(OR(I151="",J151=""),"",J151-I151)</f>
        <v>-33</v>
      </c>
      <c r="L151" s="21" t="n">
        <f aca="false">IF(OR(I151="",J151="",I151&lt;=0),"",(J151-I151)/I151)</f>
        <v>-0.173684210526316</v>
      </c>
      <c r="M151" s="21" t="n">
        <f aca="false">IF(OR(H151="",L151=""),"",Summary!$C$7*H151+Summary!$C$8*L151)</f>
        <v>-0.0928747854657819</v>
      </c>
      <c r="N151" s="19" t="n">
        <f aca="false">IF(M151="","",RANK(M151,$M$2:$M$213))</f>
        <v>150</v>
      </c>
      <c r="O151" s="22"/>
      <c r="P151" s="22"/>
      <c r="Q151" s="19" t="s">
        <v>45</v>
      </c>
      <c r="R151" s="19"/>
      <c r="S151" s="19"/>
    </row>
    <row r="152" customFormat="false" ht="15" hidden="false" customHeight="true" outlineLevel="0" collapsed="false">
      <c r="A152" s="15" t="s">
        <v>389</v>
      </c>
      <c r="B152" s="15" t="s">
        <v>390</v>
      </c>
      <c r="C152" s="15" t="s">
        <v>43</v>
      </c>
      <c r="D152" s="15" t="s">
        <v>64</v>
      </c>
      <c r="E152" s="16" t="n">
        <v>394202.7</v>
      </c>
      <c r="F152" s="16" t="n">
        <v>362725</v>
      </c>
      <c r="G152" s="16" t="n">
        <f aca="false">IF(OR(E152="",F152=""),"",F152-E152)</f>
        <v>-31477.7</v>
      </c>
      <c r="H152" s="17" t="n">
        <f aca="false">IF(OR(E152="",F152="",E152&lt;=0),"",(F152-E152)/E152)</f>
        <v>-0.0798515586017042</v>
      </c>
      <c r="I152" s="18" t="n">
        <v>133</v>
      </c>
      <c r="J152" s="18" t="n">
        <v>117</v>
      </c>
      <c r="K152" s="18" t="n">
        <f aca="false">IF(OR(I152="",J152=""),"",J152-I152)</f>
        <v>-16</v>
      </c>
      <c r="L152" s="17" t="n">
        <f aca="false">IF(OR(I152="",J152="",I152&lt;=0),"",(J152-I152)/I152)</f>
        <v>-0.120300751879699</v>
      </c>
      <c r="M152" s="17" t="n">
        <f aca="false">IF(OR(H152="",L152=""),"",Summary!$C$7*H152+Summary!$C$8*L152)</f>
        <v>-0.0960312359129022</v>
      </c>
      <c r="N152" s="15" t="n">
        <f aca="false">IF(M152="","",RANK(M152,$M$2:$M$213))</f>
        <v>151</v>
      </c>
      <c r="O152" s="18"/>
      <c r="P152" s="18"/>
      <c r="Q152" s="15" t="s">
        <v>45</v>
      </c>
      <c r="R152" s="15"/>
      <c r="S152" s="15"/>
    </row>
    <row r="153" customFormat="false" ht="15" hidden="false" customHeight="true" outlineLevel="0" collapsed="false">
      <c r="A153" s="19" t="s">
        <v>391</v>
      </c>
      <c r="B153" s="19" t="s">
        <v>392</v>
      </c>
      <c r="C153" s="19" t="s">
        <v>43</v>
      </c>
      <c r="D153" s="19" t="s">
        <v>44</v>
      </c>
      <c r="E153" s="20" t="n">
        <v>772114.05</v>
      </c>
      <c r="F153" s="20" t="n">
        <v>752407.38</v>
      </c>
      <c r="G153" s="20" t="n">
        <f aca="false">IF(OR(E153="",F153=""),"",F153-E153)</f>
        <v>-19706.67</v>
      </c>
      <c r="H153" s="21" t="n">
        <f aca="false">IF(OR(E153="",F153="",E153&lt;=0),"",(F153-E153)/E153)</f>
        <v>-0.025523004017347</v>
      </c>
      <c r="I153" s="22" t="n">
        <v>428</v>
      </c>
      <c r="J153" s="22" t="n">
        <v>341</v>
      </c>
      <c r="K153" s="22" t="n">
        <f aca="false">IF(OR(I153="",J153=""),"",J153-I153)</f>
        <v>-87</v>
      </c>
      <c r="L153" s="21" t="n">
        <f aca="false">IF(OR(I153="",J153="",I153&lt;=0),"",(J153-I153)/I153)</f>
        <v>-0.203271028037383</v>
      </c>
      <c r="M153" s="21" t="n">
        <f aca="false">IF(OR(H153="",L153=""),"",Summary!$C$7*H153+Summary!$C$8*L153)</f>
        <v>-0.0966222136253615</v>
      </c>
      <c r="N153" s="19" t="n">
        <f aca="false">IF(M153="","",RANK(M153,$M$2:$M$213))</f>
        <v>152</v>
      </c>
      <c r="O153" s="22"/>
      <c r="P153" s="22"/>
      <c r="Q153" s="19" t="s">
        <v>50</v>
      </c>
      <c r="R153" s="19"/>
      <c r="S153" s="19"/>
    </row>
    <row r="154" customFormat="false" ht="15" hidden="false" customHeight="true" outlineLevel="0" collapsed="false">
      <c r="A154" s="15" t="s">
        <v>393</v>
      </c>
      <c r="B154" s="15" t="s">
        <v>394</v>
      </c>
      <c r="C154" s="15" t="s">
        <v>43</v>
      </c>
      <c r="D154" s="15" t="s">
        <v>53</v>
      </c>
      <c r="E154" s="16" t="n">
        <v>445521</v>
      </c>
      <c r="F154" s="16" t="n">
        <v>430366</v>
      </c>
      <c r="G154" s="16" t="n">
        <f aca="false">IF(OR(E154="",F154=""),"",F154-E154)</f>
        <v>-15155</v>
      </c>
      <c r="H154" s="17" t="n">
        <f aca="false">IF(OR(E154="",F154="",E154&lt;=0),"",(F154-E154)/E154)</f>
        <v>-0.0340163538867977</v>
      </c>
      <c r="I154" s="18" t="n">
        <v>110</v>
      </c>
      <c r="J154" s="18" t="n">
        <v>89</v>
      </c>
      <c r="K154" s="18" t="n">
        <f aca="false">IF(OR(I154="",J154=""),"",J154-I154)</f>
        <v>-21</v>
      </c>
      <c r="L154" s="17" t="n">
        <f aca="false">IF(OR(I154="",J154="",I154&lt;=0),"",(J154-I154)/I154)</f>
        <v>-0.190909090909091</v>
      </c>
      <c r="M154" s="17" t="n">
        <f aca="false">IF(OR(H154="",L154=""),"",Summary!$C$7*H154+Summary!$C$8*L154)</f>
        <v>-0.096773448695715</v>
      </c>
      <c r="N154" s="15" t="n">
        <f aca="false">IF(M154="","",RANK(M154,$M$2:$M$213))</f>
        <v>153</v>
      </c>
      <c r="O154" s="18"/>
      <c r="P154" s="18"/>
      <c r="Q154" s="15" t="s">
        <v>45</v>
      </c>
      <c r="R154" s="15"/>
      <c r="S154" s="15"/>
    </row>
    <row r="155" customFormat="false" ht="15" hidden="false" customHeight="true" outlineLevel="0" collapsed="false">
      <c r="A155" s="19" t="s">
        <v>395</v>
      </c>
      <c r="B155" s="19" t="s">
        <v>396</v>
      </c>
      <c r="C155" s="19" t="s">
        <v>48</v>
      </c>
      <c r="D155" s="19" t="s">
        <v>132</v>
      </c>
      <c r="E155" s="20" t="n">
        <v>895605.24</v>
      </c>
      <c r="F155" s="20" t="n">
        <v>780442.46</v>
      </c>
      <c r="G155" s="20" t="n">
        <f aca="false">IF(OR(E155="",F155=""),"",F155-E155)</f>
        <v>-115162.78</v>
      </c>
      <c r="H155" s="21" t="n">
        <f aca="false">IF(OR(E155="",F155="",E155&lt;=0),"",(F155-E155)/E155)</f>
        <v>-0.128586541097057</v>
      </c>
      <c r="I155" s="22" t="n">
        <v>87</v>
      </c>
      <c r="J155" s="22" t="n">
        <v>82</v>
      </c>
      <c r="K155" s="22" t="n">
        <f aca="false">IF(OR(I155="",J155=""),"",J155-I155)</f>
        <v>-5</v>
      </c>
      <c r="L155" s="21" t="n">
        <f aca="false">IF(OR(I155="",J155="",I155&lt;=0),"",(J155-I155)/I155)</f>
        <v>-0.0574712643678161</v>
      </c>
      <c r="M155" s="21" t="n">
        <f aca="false">IF(OR(H155="",L155=""),"",Summary!$C$7*H155+Summary!$C$8*L155)</f>
        <v>-0.100140430405361</v>
      </c>
      <c r="N155" s="19" t="n">
        <f aca="false">IF(M155="","",RANK(M155,$M$2:$M$213))</f>
        <v>154</v>
      </c>
      <c r="O155" s="22"/>
      <c r="P155" s="22"/>
      <c r="Q155" s="19" t="s">
        <v>50</v>
      </c>
      <c r="R155" s="19"/>
      <c r="S155" s="19"/>
    </row>
    <row r="156" customFormat="false" ht="15" hidden="false" customHeight="true" outlineLevel="0" collapsed="false">
      <c r="A156" s="15" t="s">
        <v>397</v>
      </c>
      <c r="B156" s="15" t="s">
        <v>398</v>
      </c>
      <c r="C156" s="15" t="s">
        <v>48</v>
      </c>
      <c r="D156" s="15" t="s">
        <v>132</v>
      </c>
      <c r="E156" s="16" t="n">
        <v>781698.7</v>
      </c>
      <c r="F156" s="16" t="n">
        <v>816035</v>
      </c>
      <c r="G156" s="16" t="n">
        <f aca="false">IF(OR(E156="",F156=""),"",F156-E156)</f>
        <v>34336.3000000001</v>
      </c>
      <c r="H156" s="17" t="n">
        <f aca="false">IF(OR(E156="",F156="",E156&lt;=0),"",(F156-E156)/E156)</f>
        <v>0.0439252361555674</v>
      </c>
      <c r="I156" s="18" t="n">
        <v>198</v>
      </c>
      <c r="J156" s="18" t="n">
        <v>135</v>
      </c>
      <c r="K156" s="18" t="n">
        <f aca="false">IF(OR(I156="",J156=""),"",J156-I156)</f>
        <v>-63</v>
      </c>
      <c r="L156" s="17" t="n">
        <f aca="false">IF(OR(I156="",J156="",I156&lt;=0),"",(J156-I156)/I156)</f>
        <v>-0.318181818181818</v>
      </c>
      <c r="M156" s="17" t="n">
        <f aca="false">IF(OR(H156="",L156=""),"",Summary!$C$7*H156+Summary!$C$8*L156)</f>
        <v>-0.100917585579387</v>
      </c>
      <c r="N156" s="15" t="n">
        <f aca="false">IF(M156="","",RANK(M156,$M$2:$M$213))</f>
        <v>155</v>
      </c>
      <c r="O156" s="18"/>
      <c r="P156" s="18"/>
      <c r="Q156" s="15" t="s">
        <v>50</v>
      </c>
      <c r="R156" s="15"/>
      <c r="S156" s="15"/>
    </row>
    <row r="157" customFormat="false" ht="15" hidden="false" customHeight="true" outlineLevel="0" collapsed="false">
      <c r="A157" s="19" t="s">
        <v>399</v>
      </c>
      <c r="B157" s="19" t="s">
        <v>400</v>
      </c>
      <c r="C157" s="19" t="s">
        <v>43</v>
      </c>
      <c r="D157" s="19" t="s">
        <v>53</v>
      </c>
      <c r="E157" s="20" t="n">
        <v>1089022</v>
      </c>
      <c r="F157" s="20" t="n">
        <v>991727.12</v>
      </c>
      <c r="G157" s="20" t="n">
        <f aca="false">IF(OR(E157="",F157=""),"",F157-E157)</f>
        <v>-97294.88</v>
      </c>
      <c r="H157" s="21" t="n">
        <f aca="false">IF(OR(E157="",F157="",E157&lt;=0),"",(F157-E157)/E157)</f>
        <v>-0.0893415192714197</v>
      </c>
      <c r="I157" s="22" t="n">
        <v>296</v>
      </c>
      <c r="J157" s="22" t="n">
        <v>259</v>
      </c>
      <c r="K157" s="22" t="n">
        <f aca="false">IF(OR(I157="",J157=""),"",J157-I157)</f>
        <v>-37</v>
      </c>
      <c r="L157" s="21" t="n">
        <f aca="false">IF(OR(I157="",J157="",I157&lt;=0),"",(J157-I157)/I157)</f>
        <v>-0.125</v>
      </c>
      <c r="M157" s="21" t="n">
        <f aca="false">IF(OR(H157="",L157=""),"",Summary!$C$7*H157+Summary!$C$8*L157)</f>
        <v>-0.103604911562852</v>
      </c>
      <c r="N157" s="19" t="n">
        <f aca="false">IF(M157="","",RANK(M157,$M$2:$M$213))</f>
        <v>156</v>
      </c>
      <c r="O157" s="22"/>
      <c r="P157" s="22"/>
      <c r="Q157" s="19" t="s">
        <v>45</v>
      </c>
      <c r="R157" s="19"/>
      <c r="S157" s="19"/>
    </row>
    <row r="158" customFormat="false" ht="15" hidden="false" customHeight="true" outlineLevel="0" collapsed="false">
      <c r="A158" s="15" t="s">
        <v>401</v>
      </c>
      <c r="B158" s="15" t="s">
        <v>402</v>
      </c>
      <c r="C158" s="15" t="s">
        <v>43</v>
      </c>
      <c r="D158" s="15" t="s">
        <v>106</v>
      </c>
      <c r="E158" s="16" t="n">
        <v>661690.3</v>
      </c>
      <c r="F158" s="16" t="n">
        <v>595833.67</v>
      </c>
      <c r="G158" s="16" t="n">
        <f aca="false">IF(OR(E158="",F158=""),"",F158-E158)</f>
        <v>-65856.63</v>
      </c>
      <c r="H158" s="17" t="n">
        <f aca="false">IF(OR(E158="",F158="",E158&lt;=0),"",(F158-E158)/E158)</f>
        <v>-0.0995278758053428</v>
      </c>
      <c r="I158" s="18" t="n">
        <v>307</v>
      </c>
      <c r="J158" s="18" t="n">
        <v>273</v>
      </c>
      <c r="K158" s="18" t="n">
        <f aca="false">IF(OR(I158="",J158=""),"",J158-I158)</f>
        <v>-34</v>
      </c>
      <c r="L158" s="17" t="n">
        <f aca="false">IF(OR(I158="",J158="",I158&lt;=0),"",(J158-I158)/I158)</f>
        <v>-0.110749185667752</v>
      </c>
      <c r="M158" s="17" t="n">
        <f aca="false">IF(OR(H158="",L158=""),"",Summary!$C$7*H158+Summary!$C$8*L158)</f>
        <v>-0.104016399750307</v>
      </c>
      <c r="N158" s="15" t="n">
        <f aca="false">IF(M158="","",RANK(M158,$M$2:$M$213))</f>
        <v>157</v>
      </c>
      <c r="O158" s="18"/>
      <c r="P158" s="18"/>
      <c r="Q158" s="15" t="s">
        <v>45</v>
      </c>
      <c r="R158" s="15"/>
      <c r="S158" s="15"/>
    </row>
    <row r="159" customFormat="false" ht="15" hidden="false" customHeight="true" outlineLevel="0" collapsed="false">
      <c r="A159" s="19" t="s">
        <v>403</v>
      </c>
      <c r="B159" s="19" t="s">
        <v>404</v>
      </c>
      <c r="C159" s="19" t="s">
        <v>48</v>
      </c>
      <c r="D159" s="19" t="s">
        <v>124</v>
      </c>
      <c r="E159" s="20" t="n">
        <v>987011.07</v>
      </c>
      <c r="F159" s="20" t="n">
        <v>951946.51</v>
      </c>
      <c r="G159" s="20" t="n">
        <f aca="false">IF(OR(E159="",F159=""),"",F159-E159)</f>
        <v>-35064.5599999999</v>
      </c>
      <c r="H159" s="21" t="n">
        <f aca="false">IF(OR(E159="",F159="",E159&lt;=0),"",(F159-E159)/E159)</f>
        <v>-0.035526004789389</v>
      </c>
      <c r="I159" s="22" t="n">
        <v>192</v>
      </c>
      <c r="J159" s="22" t="n">
        <v>151</v>
      </c>
      <c r="K159" s="22" t="n">
        <f aca="false">IF(OR(I159="",J159=""),"",J159-I159)</f>
        <v>-41</v>
      </c>
      <c r="L159" s="21" t="n">
        <f aca="false">IF(OR(I159="",J159="",I159&lt;=0),"",(J159-I159)/I159)</f>
        <v>-0.213541666666667</v>
      </c>
      <c r="M159" s="21" t="n">
        <f aca="false">IF(OR(H159="",L159=""),"",Summary!$C$7*H159+Summary!$C$8*L159)</f>
        <v>-0.1067322695403</v>
      </c>
      <c r="N159" s="19" t="n">
        <f aca="false">IF(M159="","",RANK(M159,$M$2:$M$213))</f>
        <v>158</v>
      </c>
      <c r="O159" s="22"/>
      <c r="P159" s="22" t="n">
        <v>53</v>
      </c>
      <c r="Q159" s="19" t="s">
        <v>45</v>
      </c>
      <c r="R159" s="19" t="s">
        <v>405</v>
      </c>
      <c r="S159" s="19"/>
    </row>
    <row r="160" customFormat="false" ht="15" hidden="false" customHeight="true" outlineLevel="0" collapsed="false">
      <c r="A160" s="15" t="s">
        <v>406</v>
      </c>
      <c r="B160" s="15" t="s">
        <v>407</v>
      </c>
      <c r="C160" s="15" t="s">
        <v>48</v>
      </c>
      <c r="D160" s="15" t="s">
        <v>91</v>
      </c>
      <c r="E160" s="16" t="n">
        <v>343583.94</v>
      </c>
      <c r="F160" s="16" t="n">
        <v>381429.57</v>
      </c>
      <c r="G160" s="16" t="n">
        <f aca="false">IF(OR(E160="",F160=""),"",F160-E160)</f>
        <v>37845.63</v>
      </c>
      <c r="H160" s="17" t="n">
        <f aca="false">IF(OR(E160="",F160="",E160&lt;=0),"",(F160-E160)/E160)</f>
        <v>0.110149589646128</v>
      </c>
      <c r="I160" s="18" t="n">
        <v>106</v>
      </c>
      <c r="J160" s="18" t="n">
        <v>60</v>
      </c>
      <c r="K160" s="18" t="n">
        <f aca="false">IF(OR(I160="",J160=""),"",J160-I160)</f>
        <v>-46</v>
      </c>
      <c r="L160" s="17" t="n">
        <f aca="false">IF(OR(I160="",J160="",I160&lt;=0),"",(J160-I160)/I160)</f>
        <v>-0.433962264150943</v>
      </c>
      <c r="M160" s="17" t="n">
        <f aca="false">IF(OR(H160="",L160=""),"",Summary!$C$7*H160+Summary!$C$8*L160)</f>
        <v>-0.1074951518727</v>
      </c>
      <c r="N160" s="15" t="n">
        <f aca="false">IF(M160="","",RANK(M160,$M$2:$M$213))</f>
        <v>159</v>
      </c>
      <c r="O160" s="18"/>
      <c r="P160" s="18"/>
      <c r="Q160" s="15" t="s">
        <v>45</v>
      </c>
      <c r="R160" s="15" t="s">
        <v>125</v>
      </c>
      <c r="S160" s="15"/>
    </row>
    <row r="161" customFormat="false" ht="15" hidden="false" customHeight="true" outlineLevel="0" collapsed="false">
      <c r="A161" s="19" t="s">
        <v>408</v>
      </c>
      <c r="B161" s="19" t="s">
        <v>409</v>
      </c>
      <c r="C161" s="19" t="s">
        <v>43</v>
      </c>
      <c r="D161" s="19" t="s">
        <v>67</v>
      </c>
      <c r="E161" s="20" t="n">
        <v>2301515.49</v>
      </c>
      <c r="F161" s="20" t="n">
        <v>2104158.54</v>
      </c>
      <c r="G161" s="20" t="n">
        <f aca="false">IF(OR(E161="",F161=""),"",F161-E161)</f>
        <v>-197356.95</v>
      </c>
      <c r="H161" s="21" t="n">
        <f aca="false">IF(OR(E161="",F161="",E161&lt;=0),"",(F161-E161)/E161)</f>
        <v>-0.085750867572914</v>
      </c>
      <c r="I161" s="22" t="n">
        <v>448</v>
      </c>
      <c r="J161" s="22" t="n">
        <v>383</v>
      </c>
      <c r="K161" s="22" t="n">
        <f aca="false">IF(OR(I161="",J161=""),"",J161-I161)</f>
        <v>-65</v>
      </c>
      <c r="L161" s="21" t="n">
        <f aca="false">IF(OR(I161="",J161="",I161&lt;=0),"",(J161-I161)/I161)</f>
        <v>-0.145089285714286</v>
      </c>
      <c r="M161" s="21" t="n">
        <f aca="false">IF(OR(H161="",L161=""),"",Summary!$C$7*H161+Summary!$C$8*L161)</f>
        <v>-0.109486234829463</v>
      </c>
      <c r="N161" s="19" t="n">
        <f aca="false">IF(M161="","",RANK(M161,$M$2:$M$213))</f>
        <v>160</v>
      </c>
      <c r="O161" s="22"/>
      <c r="P161" s="22"/>
      <c r="Q161" s="19" t="s">
        <v>50</v>
      </c>
      <c r="R161" s="19"/>
      <c r="S161" s="19"/>
    </row>
    <row r="162" customFormat="false" ht="15" hidden="false" customHeight="true" outlineLevel="0" collapsed="false">
      <c r="A162" s="15" t="s">
        <v>410</v>
      </c>
      <c r="B162" s="15" t="s">
        <v>411</v>
      </c>
      <c r="C162" s="15" t="s">
        <v>48</v>
      </c>
      <c r="D162" s="15" t="s">
        <v>132</v>
      </c>
      <c r="E162" s="16" t="n">
        <v>879465.15</v>
      </c>
      <c r="F162" s="16" t="n">
        <v>719736.8</v>
      </c>
      <c r="G162" s="16" t="n">
        <f aca="false">IF(OR(E162="",F162=""),"",F162-E162)</f>
        <v>-159728.35</v>
      </c>
      <c r="H162" s="17" t="n">
        <f aca="false">IF(OR(E162="",F162="",E162&lt;=0),"",(F162-E162)/E162)</f>
        <v>-0.18161987430656</v>
      </c>
      <c r="I162" s="18" t="n">
        <v>203</v>
      </c>
      <c r="J162" s="18" t="n">
        <v>202</v>
      </c>
      <c r="K162" s="18" t="n">
        <f aca="false">IF(OR(I162="",J162=""),"",J162-I162)</f>
        <v>-1</v>
      </c>
      <c r="L162" s="17" t="n">
        <f aca="false">IF(OR(I162="",J162="",I162&lt;=0),"",(J162-I162)/I162)</f>
        <v>-0.00492610837438424</v>
      </c>
      <c r="M162" s="17" t="n">
        <f aca="false">IF(OR(H162="",L162=""),"",Summary!$C$7*H162+Summary!$C$8*L162)</f>
        <v>-0.11094236793369</v>
      </c>
      <c r="N162" s="15" t="n">
        <f aca="false">IF(M162="","",RANK(M162,$M$2:$M$213))</f>
        <v>161</v>
      </c>
      <c r="O162" s="18"/>
      <c r="P162" s="18"/>
      <c r="Q162" s="15" t="s">
        <v>50</v>
      </c>
      <c r="R162" s="15"/>
      <c r="S162" s="15"/>
    </row>
    <row r="163" customFormat="false" ht="15" hidden="false" customHeight="true" outlineLevel="0" collapsed="false">
      <c r="A163" s="19" t="s">
        <v>412</v>
      </c>
      <c r="B163" s="19" t="s">
        <v>413</v>
      </c>
      <c r="C163" s="19" t="s">
        <v>43</v>
      </c>
      <c r="D163" s="19" t="s">
        <v>53</v>
      </c>
      <c r="E163" s="20" t="n">
        <v>233252</v>
      </c>
      <c r="F163" s="20" t="n">
        <v>221058.4</v>
      </c>
      <c r="G163" s="20" t="n">
        <f aca="false">IF(OR(E163="",F163=""),"",F163-E163)</f>
        <v>-12193.6</v>
      </c>
      <c r="H163" s="21" t="n">
        <f aca="false">IF(OR(E163="",F163="",E163&lt;=0),"",(F163-E163)/E163)</f>
        <v>-0.0522765078112943</v>
      </c>
      <c r="I163" s="22" t="n">
        <v>70</v>
      </c>
      <c r="J163" s="22" t="n">
        <v>56</v>
      </c>
      <c r="K163" s="22" t="n">
        <f aca="false">IF(OR(I163="",J163=""),"",J163-I163)</f>
        <v>-14</v>
      </c>
      <c r="L163" s="21" t="n">
        <f aca="false">IF(OR(I163="",J163="",I163&lt;=0),"",(J163-I163)/I163)</f>
        <v>-0.2</v>
      </c>
      <c r="M163" s="21" t="n">
        <f aca="false">IF(OR(H163="",L163=""),"",Summary!$C$7*H163+Summary!$C$8*L163)</f>
        <v>-0.111365904686777</v>
      </c>
      <c r="N163" s="19" t="n">
        <f aca="false">IF(M163="","",RANK(M163,$M$2:$M$213))</f>
        <v>162</v>
      </c>
      <c r="O163" s="22"/>
      <c r="P163" s="22"/>
      <c r="Q163" s="19" t="s">
        <v>45</v>
      </c>
      <c r="R163" s="19"/>
      <c r="S163" s="19"/>
    </row>
    <row r="164" customFormat="false" ht="15" hidden="false" customHeight="true" outlineLevel="0" collapsed="false">
      <c r="A164" s="15" t="s">
        <v>414</v>
      </c>
      <c r="B164" s="15" t="s">
        <v>415</v>
      </c>
      <c r="C164" s="15" t="s">
        <v>48</v>
      </c>
      <c r="D164" s="15" t="s">
        <v>124</v>
      </c>
      <c r="E164" s="16" t="n">
        <v>367067.04</v>
      </c>
      <c r="F164" s="16" t="n">
        <v>365249.95</v>
      </c>
      <c r="G164" s="16" t="n">
        <f aca="false">IF(OR(E164="",F164=""),"",F164-E164)</f>
        <v>-1817.08999999997</v>
      </c>
      <c r="H164" s="17" t="n">
        <f aca="false">IF(OR(E164="",F164="",E164&lt;=0),"",(F164-E164)/E164)</f>
        <v>-0.00495029463827634</v>
      </c>
      <c r="I164" s="18" t="n">
        <v>76</v>
      </c>
      <c r="J164" s="18" t="n">
        <v>55</v>
      </c>
      <c r="K164" s="18" t="n">
        <f aca="false">IF(OR(I164="",J164=""),"",J164-I164)</f>
        <v>-21</v>
      </c>
      <c r="L164" s="17" t="n">
        <f aca="false">IF(OR(I164="",J164="",I164&lt;=0),"",(J164-I164)/I164)</f>
        <v>-0.276315789473684</v>
      </c>
      <c r="M164" s="17" t="n">
        <f aca="false">IF(OR(H164="",L164=""),"",Summary!$C$7*H164+Summary!$C$8*L164)</f>
        <v>-0.11349649257244</v>
      </c>
      <c r="N164" s="15" t="n">
        <f aca="false">IF(M164="","",RANK(M164,$M$2:$M$213))</f>
        <v>163</v>
      </c>
      <c r="O164" s="18"/>
      <c r="P164" s="18"/>
      <c r="Q164" s="15" t="s">
        <v>45</v>
      </c>
      <c r="R164" s="15" t="s">
        <v>416</v>
      </c>
      <c r="S164" s="15"/>
    </row>
    <row r="165" customFormat="false" ht="15" hidden="false" customHeight="true" outlineLevel="0" collapsed="false">
      <c r="A165" s="19" t="s">
        <v>417</v>
      </c>
      <c r="B165" s="19" t="s">
        <v>418</v>
      </c>
      <c r="C165" s="19" t="s">
        <v>43</v>
      </c>
      <c r="D165" s="19" t="s">
        <v>53</v>
      </c>
      <c r="E165" s="20" t="n">
        <v>832998.62</v>
      </c>
      <c r="F165" s="20" t="n">
        <v>746039.86</v>
      </c>
      <c r="G165" s="20" t="n">
        <f aca="false">IF(OR(E165="",F165=""),"",F165-E165)</f>
        <v>-86958.76</v>
      </c>
      <c r="H165" s="21" t="n">
        <f aca="false">IF(OR(E165="",F165="",E165&lt;=0),"",(F165-E165)/E165)</f>
        <v>-0.104392441850624</v>
      </c>
      <c r="I165" s="22" t="n">
        <v>250</v>
      </c>
      <c r="J165" s="22" t="n">
        <v>218</v>
      </c>
      <c r="K165" s="22" t="n">
        <f aca="false">IF(OR(I165="",J165=""),"",J165-I165)</f>
        <v>-32</v>
      </c>
      <c r="L165" s="21" t="n">
        <f aca="false">IF(OR(I165="",J165="",I165&lt;=0),"",(J165-I165)/I165)</f>
        <v>-0.128</v>
      </c>
      <c r="M165" s="21" t="n">
        <f aca="false">IF(OR(H165="",L165=""),"",Summary!$C$7*H165+Summary!$C$8*L165)</f>
        <v>-0.113835465110374</v>
      </c>
      <c r="N165" s="19" t="n">
        <f aca="false">IF(M165="","",RANK(M165,$M$2:$M$213))</f>
        <v>164</v>
      </c>
      <c r="O165" s="22"/>
      <c r="P165" s="22"/>
      <c r="Q165" s="19" t="s">
        <v>45</v>
      </c>
      <c r="R165" s="19"/>
      <c r="S165" s="19"/>
    </row>
    <row r="166" customFormat="false" ht="15" hidden="false" customHeight="true" outlineLevel="0" collapsed="false">
      <c r="A166" s="15" t="s">
        <v>419</v>
      </c>
      <c r="B166" s="15" t="s">
        <v>420</v>
      </c>
      <c r="C166" s="15" t="s">
        <v>48</v>
      </c>
      <c r="D166" s="15" t="s">
        <v>91</v>
      </c>
      <c r="E166" s="16" t="n">
        <v>330452.8</v>
      </c>
      <c r="F166" s="16" t="n">
        <v>283203.85</v>
      </c>
      <c r="G166" s="16" t="n">
        <f aca="false">IF(OR(E166="",F166=""),"",F166-E166)</f>
        <v>-47248.95</v>
      </c>
      <c r="H166" s="17" t="n">
        <f aca="false">IF(OR(E166="",F166="",E166&lt;=0),"",(F166-E166)/E166)</f>
        <v>-0.142982447114989</v>
      </c>
      <c r="I166" s="18" t="n">
        <v>71</v>
      </c>
      <c r="J166" s="18" t="n">
        <v>66</v>
      </c>
      <c r="K166" s="18" t="n">
        <f aca="false">IF(OR(I166="",J166=""),"",J166-I166)</f>
        <v>-5</v>
      </c>
      <c r="L166" s="17" t="n">
        <f aca="false">IF(OR(I166="",J166="",I166&lt;=0),"",(J166-I166)/I166)</f>
        <v>-0.0704225352112676</v>
      </c>
      <c r="M166" s="17" t="n">
        <f aca="false">IF(OR(H166="",L166=""),"",Summary!$C$7*H166+Summary!$C$8*L166)</f>
        <v>-0.1139584823535</v>
      </c>
      <c r="N166" s="15" t="n">
        <f aca="false">IF(M166="","",RANK(M166,$M$2:$M$213))</f>
        <v>165</v>
      </c>
      <c r="O166" s="18" t="n">
        <v>31</v>
      </c>
      <c r="P166" s="18" t="n">
        <v>27</v>
      </c>
      <c r="Q166" s="15" t="s">
        <v>50</v>
      </c>
      <c r="R166" s="15"/>
      <c r="S166" s="15"/>
    </row>
    <row r="167" customFormat="false" ht="15" hidden="false" customHeight="true" outlineLevel="0" collapsed="false">
      <c r="A167" s="19" t="s">
        <v>421</v>
      </c>
      <c r="B167" s="19" t="s">
        <v>422</v>
      </c>
      <c r="C167" s="19" t="s">
        <v>43</v>
      </c>
      <c r="D167" s="19" t="s">
        <v>53</v>
      </c>
      <c r="E167" s="20" t="n">
        <v>642988.47</v>
      </c>
      <c r="F167" s="20" t="n">
        <v>550228.45</v>
      </c>
      <c r="G167" s="20" t="n">
        <f aca="false">IF(OR(E167="",F167=""),"",F167-E167)</f>
        <v>-92760.02</v>
      </c>
      <c r="H167" s="21" t="n">
        <f aca="false">IF(OR(E167="",F167="",E167&lt;=0),"",(F167-E167)/E167)</f>
        <v>-0.144263893254571</v>
      </c>
      <c r="I167" s="22" t="n">
        <v>132</v>
      </c>
      <c r="J167" s="22" t="n">
        <v>122</v>
      </c>
      <c r="K167" s="22" t="n">
        <f aca="false">IF(OR(I167="",J167=""),"",J167-I167)</f>
        <v>-10</v>
      </c>
      <c r="L167" s="21" t="n">
        <f aca="false">IF(OR(I167="",J167="",I167&lt;=0),"",(J167-I167)/I167)</f>
        <v>-0.0757575757575758</v>
      </c>
      <c r="M167" s="21" t="n">
        <f aca="false">IF(OR(H167="",L167=""),"",Summary!$C$7*H167+Summary!$C$8*L167)</f>
        <v>-0.116861366255773</v>
      </c>
      <c r="N167" s="19" t="n">
        <f aca="false">IF(M167="","",RANK(M167,$M$2:$M$213))</f>
        <v>166</v>
      </c>
      <c r="O167" s="22"/>
      <c r="P167" s="22"/>
      <c r="Q167" s="19" t="s">
        <v>45</v>
      </c>
      <c r="R167" s="19"/>
      <c r="S167" s="19"/>
    </row>
    <row r="168" customFormat="false" ht="15" hidden="false" customHeight="true" outlineLevel="0" collapsed="false">
      <c r="A168" s="15" t="s">
        <v>423</v>
      </c>
      <c r="B168" s="15" t="s">
        <v>424</v>
      </c>
      <c r="C168" s="15" t="s">
        <v>48</v>
      </c>
      <c r="D168" s="15" t="s">
        <v>425</v>
      </c>
      <c r="E168" s="16" t="n">
        <v>1966271.51</v>
      </c>
      <c r="F168" s="16" t="n">
        <v>1813259.28</v>
      </c>
      <c r="G168" s="16" t="n">
        <f aca="false">IF(OR(E168="",F168=""),"",F168-E168)</f>
        <v>-153012.23</v>
      </c>
      <c r="H168" s="17" t="n">
        <f aca="false">IF(OR(E168="",F168="",E168&lt;=0),"",(F168-E168)/E168)</f>
        <v>-0.0778184646534394</v>
      </c>
      <c r="I168" s="18" t="n">
        <v>421</v>
      </c>
      <c r="J168" s="18" t="n">
        <v>345</v>
      </c>
      <c r="K168" s="18" t="n">
        <f aca="false">IF(OR(I168="",J168=""),"",J168-I168)</f>
        <v>-76</v>
      </c>
      <c r="L168" s="17" t="n">
        <f aca="false">IF(OR(I168="",J168="",I168&lt;=0),"",(J168-I168)/I168)</f>
        <v>-0.180522565320665</v>
      </c>
      <c r="M168" s="17" t="n">
        <f aca="false">IF(OR(H168="",L168=""),"",Summary!$C$7*H168+Summary!$C$8*L168)</f>
        <v>-0.11890010492033</v>
      </c>
      <c r="N168" s="15" t="n">
        <f aca="false">IF(M168="","",RANK(M168,$M$2:$M$213))</f>
        <v>167</v>
      </c>
      <c r="O168" s="18"/>
      <c r="P168" s="18" t="n">
        <v>138</v>
      </c>
      <c r="Q168" s="15" t="s">
        <v>50</v>
      </c>
      <c r="R168" s="15"/>
      <c r="S168" s="15"/>
    </row>
    <row r="169" customFormat="false" ht="15" hidden="false" customHeight="true" outlineLevel="0" collapsed="false">
      <c r="A169" s="19" t="s">
        <v>426</v>
      </c>
      <c r="B169" s="19" t="s">
        <v>427</v>
      </c>
      <c r="C169" s="19" t="s">
        <v>43</v>
      </c>
      <c r="D169" s="19" t="s">
        <v>53</v>
      </c>
      <c r="E169" s="20" t="n">
        <v>401296</v>
      </c>
      <c r="F169" s="20" t="n">
        <v>373936.22</v>
      </c>
      <c r="G169" s="20" t="n">
        <f aca="false">IF(OR(E169="",F169=""),"",F169-E169)</f>
        <v>-27359.78</v>
      </c>
      <c r="H169" s="21" t="n">
        <f aca="false">IF(OR(E169="",F169="",E169&lt;=0),"",(F169-E169)/E169)</f>
        <v>-0.0681785514931622</v>
      </c>
      <c r="I169" s="22" t="n">
        <v>69</v>
      </c>
      <c r="J169" s="22" t="n">
        <v>55</v>
      </c>
      <c r="K169" s="22" t="n">
        <f aca="false">IF(OR(I169="",J169=""),"",J169-I169)</f>
        <v>-14</v>
      </c>
      <c r="L169" s="21" t="n">
        <f aca="false">IF(OR(I169="",J169="",I169&lt;=0),"",(J169-I169)/I169)</f>
        <v>-0.202898550724638</v>
      </c>
      <c r="M169" s="21" t="n">
        <f aca="false">IF(OR(H169="",L169=""),"",Summary!$C$7*H169+Summary!$C$8*L169)</f>
        <v>-0.122066551185752</v>
      </c>
      <c r="N169" s="19" t="n">
        <f aca="false">IF(M169="","",RANK(M169,$M$2:$M$213))</f>
        <v>168</v>
      </c>
      <c r="O169" s="22"/>
      <c r="P169" s="22"/>
      <c r="Q169" s="19" t="s">
        <v>45</v>
      </c>
      <c r="R169" s="19"/>
      <c r="S169" s="19"/>
    </row>
    <row r="170" customFormat="false" ht="15" hidden="false" customHeight="true" outlineLevel="0" collapsed="false">
      <c r="A170" s="15" t="s">
        <v>428</v>
      </c>
      <c r="B170" s="15" t="s">
        <v>429</v>
      </c>
      <c r="C170" s="15" t="s">
        <v>43</v>
      </c>
      <c r="D170" s="15" t="s">
        <v>141</v>
      </c>
      <c r="E170" s="16" t="n">
        <v>474278.13</v>
      </c>
      <c r="F170" s="16" t="n">
        <v>456306.2</v>
      </c>
      <c r="G170" s="16" t="n">
        <f aca="false">IF(OR(E170="",F170=""),"",F170-E170)</f>
        <v>-17971.93</v>
      </c>
      <c r="H170" s="17" t="n">
        <f aca="false">IF(OR(E170="",F170="",E170&lt;=0),"",(F170-E170)/E170)</f>
        <v>-0.0378932294432383</v>
      </c>
      <c r="I170" s="18" t="n">
        <v>138</v>
      </c>
      <c r="J170" s="18" t="n">
        <v>103</v>
      </c>
      <c r="K170" s="18" t="n">
        <f aca="false">IF(OR(I170="",J170=""),"",J170-I170)</f>
        <v>-35</v>
      </c>
      <c r="L170" s="17" t="n">
        <f aca="false">IF(OR(I170="",J170="",I170&lt;=0),"",(J170-I170)/I170)</f>
        <v>-0.253623188405797</v>
      </c>
      <c r="M170" s="17" t="n">
        <f aca="false">IF(OR(H170="",L170=""),"",Summary!$C$7*H170+Summary!$C$8*L170)</f>
        <v>-0.124185213028262</v>
      </c>
      <c r="N170" s="15" t="n">
        <f aca="false">IF(M170="","",RANK(M170,$M$2:$M$213))</f>
        <v>169</v>
      </c>
      <c r="O170" s="18"/>
      <c r="P170" s="18"/>
      <c r="Q170" s="15" t="s">
        <v>45</v>
      </c>
      <c r="R170" s="15"/>
      <c r="S170" s="15"/>
    </row>
    <row r="171" customFormat="false" ht="15" hidden="false" customHeight="true" outlineLevel="0" collapsed="false">
      <c r="A171" s="19" t="s">
        <v>430</v>
      </c>
      <c r="B171" s="19" t="s">
        <v>431</v>
      </c>
      <c r="C171" s="19" t="s">
        <v>43</v>
      </c>
      <c r="D171" s="19" t="s">
        <v>44</v>
      </c>
      <c r="E171" s="20" t="n">
        <v>2140608.99</v>
      </c>
      <c r="F171" s="20" t="n">
        <v>2198239.55</v>
      </c>
      <c r="G171" s="20" t="n">
        <f aca="false">IF(OR(E171="",F171=""),"",F171-E171)</f>
        <v>57630.5599999996</v>
      </c>
      <c r="H171" s="21" t="n">
        <f aca="false">IF(OR(E171="",F171="",E171&lt;=0),"",(F171-E171)/E171)</f>
        <v>0.0269225067582285</v>
      </c>
      <c r="I171" s="22" t="n">
        <v>367</v>
      </c>
      <c r="J171" s="22" t="n">
        <v>234</v>
      </c>
      <c r="K171" s="22" t="n">
        <f aca="false">IF(OR(I171="",J171=""),"",J171-I171)</f>
        <v>-133</v>
      </c>
      <c r="L171" s="21" t="n">
        <f aca="false">IF(OR(I171="",J171="",I171&lt;=0),"",(J171-I171)/I171)</f>
        <v>-0.362397820163488</v>
      </c>
      <c r="M171" s="21" t="n">
        <f aca="false">IF(OR(H171="",L171=""),"",Summary!$C$7*H171+Summary!$C$8*L171)</f>
        <v>-0.128805624010458</v>
      </c>
      <c r="N171" s="19" t="n">
        <f aca="false">IF(M171="","",RANK(M171,$M$2:$M$213))</f>
        <v>170</v>
      </c>
      <c r="O171" s="22"/>
      <c r="P171" s="22"/>
      <c r="Q171" s="19" t="s">
        <v>45</v>
      </c>
      <c r="R171" s="19"/>
      <c r="S171" s="19"/>
    </row>
    <row r="172" customFormat="false" ht="15" hidden="false" customHeight="true" outlineLevel="0" collapsed="false">
      <c r="A172" s="15" t="s">
        <v>432</v>
      </c>
      <c r="B172" s="15" t="s">
        <v>433</v>
      </c>
      <c r="C172" s="15" t="s">
        <v>43</v>
      </c>
      <c r="D172" s="15" t="s">
        <v>56</v>
      </c>
      <c r="E172" s="16" t="n">
        <v>534602.91</v>
      </c>
      <c r="F172" s="16" t="n">
        <v>548573.52</v>
      </c>
      <c r="G172" s="16" t="n">
        <f aca="false">IF(OR(E172="",F172=""),"",F172-E172)</f>
        <v>13970.61</v>
      </c>
      <c r="H172" s="17" t="n">
        <f aca="false">IF(OR(E172="",F172="",E172&lt;=0),"",(F172-E172)/E172)</f>
        <v>0.0261326860342006</v>
      </c>
      <c r="I172" s="18" t="n">
        <v>135</v>
      </c>
      <c r="J172" s="18" t="n">
        <v>86</v>
      </c>
      <c r="K172" s="18" t="n">
        <f aca="false">IF(OR(I172="",J172=""),"",J172-I172)</f>
        <v>-49</v>
      </c>
      <c r="L172" s="17" t="n">
        <f aca="false">IF(OR(I172="",J172="",I172&lt;=0),"",(J172-I172)/I172)</f>
        <v>-0.362962962962963</v>
      </c>
      <c r="M172" s="17" t="n">
        <f aca="false">IF(OR(H172="",L172=""),"",Summary!$C$7*H172+Summary!$C$8*L172)</f>
        <v>-0.129505573564665</v>
      </c>
      <c r="N172" s="15" t="n">
        <f aca="false">IF(M172="","",RANK(M172,$M$2:$M$213))</f>
        <v>171</v>
      </c>
      <c r="O172" s="18"/>
      <c r="P172" s="18"/>
      <c r="Q172" s="15" t="s">
        <v>45</v>
      </c>
      <c r="R172" s="15"/>
      <c r="S172" s="15"/>
    </row>
    <row r="173" customFormat="false" ht="15" hidden="false" customHeight="true" outlineLevel="0" collapsed="false">
      <c r="A173" s="19" t="s">
        <v>434</v>
      </c>
      <c r="B173" s="19" t="s">
        <v>435</v>
      </c>
      <c r="C173" s="19" t="s">
        <v>43</v>
      </c>
      <c r="D173" s="19" t="s">
        <v>56</v>
      </c>
      <c r="E173" s="20" t="n">
        <v>143410.14</v>
      </c>
      <c r="F173" s="20" t="n">
        <v>79911.73</v>
      </c>
      <c r="G173" s="20" t="n">
        <f aca="false">IF(OR(E173="",F173=""),"",F173-E173)</f>
        <v>-63498.41</v>
      </c>
      <c r="H173" s="21" t="n">
        <f aca="false">IF(OR(E173="",F173="",E173&lt;=0),"",(F173-E173)/E173)</f>
        <v>-0.442774897228327</v>
      </c>
      <c r="I173" s="22" t="n">
        <v>19</v>
      </c>
      <c r="J173" s="22" t="n">
        <v>25</v>
      </c>
      <c r="K173" s="22" t="n">
        <f aca="false">IF(OR(I173="",J173=""),"",J173-I173)</f>
        <v>6</v>
      </c>
      <c r="L173" s="21" t="n">
        <f aca="false">IF(OR(I173="",J173="",I173&lt;=0),"",(J173-I173)/I173)</f>
        <v>0.315789473684211</v>
      </c>
      <c r="M173" s="21" t="n">
        <f aca="false">IF(OR(H173="",L173=""),"",Summary!$C$7*H173+Summary!$C$8*L173)</f>
        <v>-0.139349148863312</v>
      </c>
      <c r="N173" s="19" t="n">
        <f aca="false">IF(M173="","",RANK(M173,$M$2:$M$213))</f>
        <v>172</v>
      </c>
      <c r="O173" s="22"/>
      <c r="P173" s="22"/>
      <c r="Q173" s="19" t="s">
        <v>45</v>
      </c>
      <c r="R173" s="19"/>
      <c r="S173" s="19"/>
    </row>
    <row r="174" customFormat="false" ht="15" hidden="false" customHeight="true" outlineLevel="0" collapsed="false">
      <c r="A174" s="15" t="s">
        <v>436</v>
      </c>
      <c r="B174" s="15" t="s">
        <v>437</v>
      </c>
      <c r="C174" s="15" t="s">
        <v>43</v>
      </c>
      <c r="D174" s="15" t="s">
        <v>44</v>
      </c>
      <c r="E174" s="16" t="n">
        <v>475794</v>
      </c>
      <c r="F174" s="16" t="n">
        <v>364155</v>
      </c>
      <c r="G174" s="16" t="n">
        <f aca="false">IF(OR(E174="",F174=""),"",F174-E174)</f>
        <v>-111639</v>
      </c>
      <c r="H174" s="17" t="n">
        <f aca="false">IF(OR(E174="",F174="",E174&lt;=0),"",(F174-E174)/E174)</f>
        <v>-0.234637258981828</v>
      </c>
      <c r="I174" s="18" t="n">
        <v>68</v>
      </c>
      <c r="J174" s="18" t="n">
        <v>68</v>
      </c>
      <c r="K174" s="18" t="n">
        <f aca="false">IF(OR(I174="",J174=""),"",J174-I174)</f>
        <v>0</v>
      </c>
      <c r="L174" s="17" t="n">
        <f aca="false">IF(OR(I174="",J174="",I174&lt;=0),"",(J174-I174)/I174)</f>
        <v>0</v>
      </c>
      <c r="M174" s="17" t="n">
        <f aca="false">IF(OR(H174="",L174=""),"",Summary!$C$7*H174+Summary!$C$8*L174)</f>
        <v>-0.140782355389097</v>
      </c>
      <c r="N174" s="15" t="n">
        <f aca="false">IF(M174="","",RANK(M174,$M$2:$M$213))</f>
        <v>173</v>
      </c>
      <c r="O174" s="18"/>
      <c r="P174" s="18"/>
      <c r="Q174" s="15" t="s">
        <v>45</v>
      </c>
      <c r="R174" s="15"/>
      <c r="S174" s="15"/>
    </row>
    <row r="175" customFormat="false" ht="15" hidden="false" customHeight="true" outlineLevel="0" collapsed="false">
      <c r="A175" s="19" t="s">
        <v>438</v>
      </c>
      <c r="B175" s="19" t="s">
        <v>439</v>
      </c>
      <c r="C175" s="19" t="s">
        <v>48</v>
      </c>
      <c r="D175" s="19" t="s">
        <v>91</v>
      </c>
      <c r="E175" s="20" t="n">
        <v>1519387</v>
      </c>
      <c r="F175" s="20" t="n">
        <v>1367593.6</v>
      </c>
      <c r="G175" s="20" t="n">
        <f aca="false">IF(OR(E175="",F175=""),"",F175-E175)</f>
        <v>-151793.4</v>
      </c>
      <c r="H175" s="21" t="n">
        <f aca="false">IF(OR(E175="",F175="",E175&lt;=0),"",(F175-E175)/E175)</f>
        <v>-0.0999043693278934</v>
      </c>
      <c r="I175" s="22" t="n">
        <v>167</v>
      </c>
      <c r="J175" s="22" t="n">
        <v>133</v>
      </c>
      <c r="K175" s="22" t="n">
        <f aca="false">IF(OR(I175="",J175=""),"",J175-I175)</f>
        <v>-34</v>
      </c>
      <c r="L175" s="21" t="n">
        <f aca="false">IF(OR(I175="",J175="",I175&lt;=0),"",(J175-I175)/I175)</f>
        <v>-0.203592814371257</v>
      </c>
      <c r="M175" s="21" t="n">
        <f aca="false">IF(OR(H175="",L175=""),"",Summary!$C$7*H175+Summary!$C$8*L175)</f>
        <v>-0.141379747345239</v>
      </c>
      <c r="N175" s="19" t="n">
        <f aca="false">IF(M175="","",RANK(M175,$M$2:$M$213))</f>
        <v>174</v>
      </c>
      <c r="O175" s="22"/>
      <c r="P175" s="22" t="n">
        <v>1</v>
      </c>
      <c r="Q175" s="19" t="s">
        <v>45</v>
      </c>
      <c r="R175" s="19" t="s">
        <v>268</v>
      </c>
      <c r="S175" s="19"/>
    </row>
    <row r="176" customFormat="false" ht="15" hidden="false" customHeight="true" outlineLevel="0" collapsed="false">
      <c r="A176" s="15" t="s">
        <v>440</v>
      </c>
      <c r="B176" s="15" t="s">
        <v>441</v>
      </c>
      <c r="C176" s="15" t="s">
        <v>43</v>
      </c>
      <c r="D176" s="15" t="s">
        <v>56</v>
      </c>
      <c r="E176" s="16" t="n">
        <v>436151.01</v>
      </c>
      <c r="F176" s="16" t="n">
        <v>405883.74</v>
      </c>
      <c r="G176" s="16" t="n">
        <f aca="false">IF(OR(E176="",F176=""),"",F176-E176)</f>
        <v>-30267.27</v>
      </c>
      <c r="H176" s="17" t="n">
        <f aca="false">IF(OR(E176="",F176="",E176&lt;=0),"",(F176-E176)/E176)</f>
        <v>-0.0693963084024499</v>
      </c>
      <c r="I176" s="18" t="n">
        <v>223</v>
      </c>
      <c r="J176" s="18" t="n">
        <v>165</v>
      </c>
      <c r="K176" s="18" t="n">
        <f aca="false">IF(OR(I176="",J176=""),"",J176-I176)</f>
        <v>-58</v>
      </c>
      <c r="L176" s="17" t="n">
        <f aca="false">IF(OR(I176="",J176="",I176&lt;=0),"",(J176-I176)/I176)</f>
        <v>-0.260089686098655</v>
      </c>
      <c r="M176" s="17" t="n">
        <f aca="false">IF(OR(H176="",L176=""),"",Summary!$C$7*H176+Summary!$C$8*L176)</f>
        <v>-0.145673659480932</v>
      </c>
      <c r="N176" s="15" t="n">
        <f aca="false">IF(M176="","",RANK(M176,$M$2:$M$213))</f>
        <v>175</v>
      </c>
      <c r="O176" s="18"/>
      <c r="P176" s="18"/>
      <c r="Q176" s="15" t="s">
        <v>45</v>
      </c>
      <c r="R176" s="15"/>
      <c r="S176" s="15"/>
    </row>
    <row r="177" customFormat="false" ht="15" hidden="false" customHeight="true" outlineLevel="0" collapsed="false">
      <c r="A177" s="19" t="s">
        <v>442</v>
      </c>
      <c r="B177" s="19" t="s">
        <v>443</v>
      </c>
      <c r="C177" s="19" t="s">
        <v>43</v>
      </c>
      <c r="D177" s="19" t="s">
        <v>88</v>
      </c>
      <c r="E177" s="20" t="n">
        <v>647063.51</v>
      </c>
      <c r="F177" s="20" t="n">
        <v>646984.36</v>
      </c>
      <c r="G177" s="20" t="n">
        <f aca="false">IF(OR(E177="",F177=""),"",F177-E177)</f>
        <v>-79.1500000000233</v>
      </c>
      <c r="H177" s="21" t="n">
        <f aca="false">IF(OR(E177="",F177="",E177&lt;=0),"",(F177-E177)/E177)</f>
        <v>-0.000122321841329027</v>
      </c>
      <c r="I177" s="22" t="n">
        <v>159</v>
      </c>
      <c r="J177" s="22" t="n">
        <v>99</v>
      </c>
      <c r="K177" s="22" t="n">
        <f aca="false">IF(OR(I177="",J177=""),"",J177-I177)</f>
        <v>-60</v>
      </c>
      <c r="L177" s="21" t="n">
        <f aca="false">IF(OR(I177="",J177="",I177&lt;=0),"",(J177-I177)/I177)</f>
        <v>-0.377358490566038</v>
      </c>
      <c r="M177" s="21" t="n">
        <f aca="false">IF(OR(H177="",L177=""),"",Summary!$C$7*H177+Summary!$C$8*L177)</f>
        <v>-0.151016789331213</v>
      </c>
      <c r="N177" s="19" t="n">
        <f aca="false">IF(M177="","",RANK(M177,$M$2:$M$213))</f>
        <v>176</v>
      </c>
      <c r="O177" s="22"/>
      <c r="P177" s="22"/>
      <c r="Q177" s="19" t="s">
        <v>45</v>
      </c>
      <c r="R177" s="19"/>
      <c r="S177" s="19"/>
    </row>
    <row r="178" customFormat="false" ht="15" hidden="false" customHeight="true" outlineLevel="0" collapsed="false">
      <c r="A178" s="15" t="s">
        <v>444</v>
      </c>
      <c r="B178" s="15" t="s">
        <v>445</v>
      </c>
      <c r="C178" s="15" t="s">
        <v>48</v>
      </c>
      <c r="D178" s="15" t="s">
        <v>84</v>
      </c>
      <c r="E178" s="16" t="n">
        <v>622924.03</v>
      </c>
      <c r="F178" s="16" t="n">
        <v>522171.43</v>
      </c>
      <c r="G178" s="16" t="n">
        <f aca="false">IF(OR(E178="",F178=""),"",F178-E178)</f>
        <v>-100752.6</v>
      </c>
      <c r="H178" s="17" t="n">
        <f aca="false">IF(OR(E178="",F178="",E178&lt;=0),"",(F178-E178)/E178)</f>
        <v>-0.16174139244556</v>
      </c>
      <c r="I178" s="18" t="n">
        <v>151</v>
      </c>
      <c r="J178" s="18" t="n">
        <v>129</v>
      </c>
      <c r="K178" s="18" t="n">
        <f aca="false">IF(OR(I178="",J178=""),"",J178-I178)</f>
        <v>-22</v>
      </c>
      <c r="L178" s="17" t="n">
        <f aca="false">IF(OR(I178="",J178="",I178&lt;=0),"",(J178-I178)/I178)</f>
        <v>-0.145695364238411</v>
      </c>
      <c r="M178" s="17" t="n">
        <f aca="false">IF(OR(H178="",L178=""),"",Summary!$C$7*H178+Summary!$C$8*L178)</f>
        <v>-0.1553229811627</v>
      </c>
      <c r="N178" s="15" t="n">
        <f aca="false">IF(M178="","",RANK(M178,$M$2:$M$213))</f>
        <v>177</v>
      </c>
      <c r="O178" s="18"/>
      <c r="P178" s="18" t="n">
        <v>8</v>
      </c>
      <c r="Q178" s="15" t="s">
        <v>45</v>
      </c>
      <c r="R178" s="15" t="s">
        <v>446</v>
      </c>
      <c r="S178" s="15"/>
    </row>
    <row r="179" customFormat="false" ht="15" hidden="false" customHeight="true" outlineLevel="0" collapsed="false">
      <c r="A179" s="19" t="s">
        <v>447</v>
      </c>
      <c r="B179" s="19" t="s">
        <v>448</v>
      </c>
      <c r="C179" s="19" t="s">
        <v>43</v>
      </c>
      <c r="D179" s="19" t="s">
        <v>53</v>
      </c>
      <c r="E179" s="20" t="n">
        <v>602048</v>
      </c>
      <c r="F179" s="20" t="n">
        <v>527601.05</v>
      </c>
      <c r="G179" s="20" t="n">
        <f aca="false">IF(OR(E179="",F179=""),"",F179-E179)</f>
        <v>-74446.95</v>
      </c>
      <c r="H179" s="21" t="n">
        <f aca="false">IF(OR(E179="",F179="",E179&lt;=0),"",(F179-E179)/E179)</f>
        <v>-0.123656170272138</v>
      </c>
      <c r="I179" s="22" t="n">
        <v>197</v>
      </c>
      <c r="J179" s="22" t="n">
        <v>154</v>
      </c>
      <c r="K179" s="22" t="n">
        <f aca="false">IF(OR(I179="",J179=""),"",J179-I179)</f>
        <v>-43</v>
      </c>
      <c r="L179" s="21" t="n">
        <f aca="false">IF(OR(I179="",J179="",I179&lt;=0),"",(J179-I179)/I179)</f>
        <v>-0.218274111675127</v>
      </c>
      <c r="M179" s="21" t="n">
        <f aca="false">IF(OR(H179="",L179=""),"",Summary!$C$7*H179+Summary!$C$8*L179)</f>
        <v>-0.161503346833333</v>
      </c>
      <c r="N179" s="19" t="n">
        <f aca="false">IF(M179="","",RANK(M179,$M$2:$M$213))</f>
        <v>178</v>
      </c>
      <c r="O179" s="22" t="n">
        <v>59</v>
      </c>
      <c r="P179" s="22"/>
      <c r="Q179" s="19" t="s">
        <v>45</v>
      </c>
      <c r="R179" s="19"/>
      <c r="S179" s="19"/>
    </row>
    <row r="180" customFormat="false" ht="15" hidden="false" customHeight="true" outlineLevel="0" collapsed="false">
      <c r="A180" s="15" t="s">
        <v>449</v>
      </c>
      <c r="B180" s="15" t="s">
        <v>450</v>
      </c>
      <c r="C180" s="15" t="s">
        <v>48</v>
      </c>
      <c r="D180" s="15" t="s">
        <v>124</v>
      </c>
      <c r="E180" s="16" t="n">
        <v>1557585.38</v>
      </c>
      <c r="F180" s="16" t="n">
        <v>1366275.5</v>
      </c>
      <c r="G180" s="16" t="n">
        <f aca="false">IF(OR(E180="",F180=""),"",F180-E180)</f>
        <v>-191309.88</v>
      </c>
      <c r="H180" s="17" t="n">
        <f aca="false">IF(OR(E180="",F180="",E180&lt;=0),"",(F180-E180)/E180)</f>
        <v>-0.122824650549814</v>
      </c>
      <c r="I180" s="18" t="n">
        <v>268</v>
      </c>
      <c r="J180" s="18" t="n">
        <v>209</v>
      </c>
      <c r="K180" s="18" t="n">
        <f aca="false">IF(OR(I180="",J180=""),"",J180-I180)</f>
        <v>-59</v>
      </c>
      <c r="L180" s="17" t="n">
        <f aca="false">IF(OR(I180="",J180="",I180&lt;=0),"",(J180-I180)/I180)</f>
        <v>-0.220149253731343</v>
      </c>
      <c r="M180" s="17" t="n">
        <f aca="false">IF(OR(H180="",L180=""),"",Summary!$C$7*H180+Summary!$C$8*L180)</f>
        <v>-0.161754491822426</v>
      </c>
      <c r="N180" s="15" t="n">
        <f aca="false">IF(M180="","",RANK(M180,$M$2:$M$213))</f>
        <v>179</v>
      </c>
      <c r="O180" s="18"/>
      <c r="P180" s="18"/>
      <c r="Q180" s="15" t="s">
        <v>50</v>
      </c>
      <c r="R180" s="15"/>
      <c r="S180" s="15"/>
    </row>
    <row r="181" customFormat="false" ht="15" hidden="false" customHeight="true" outlineLevel="0" collapsed="false">
      <c r="A181" s="19" t="s">
        <v>451</v>
      </c>
      <c r="B181" s="19" t="s">
        <v>452</v>
      </c>
      <c r="C181" s="19" t="s">
        <v>48</v>
      </c>
      <c r="D181" s="19" t="s">
        <v>95</v>
      </c>
      <c r="E181" s="20" t="n">
        <v>2639739.95</v>
      </c>
      <c r="F181" s="20" t="n">
        <v>2612048.77</v>
      </c>
      <c r="G181" s="20" t="n">
        <f aca="false">IF(OR(E181="",F181=""),"",F181-E181)</f>
        <v>-27691.1800000002</v>
      </c>
      <c r="H181" s="21" t="n">
        <f aca="false">IF(OR(E181="",F181="",E181&lt;=0),"",(F181-E181)/E181)</f>
        <v>-0.0104901166495587</v>
      </c>
      <c r="I181" s="22" t="n">
        <v>406</v>
      </c>
      <c r="J181" s="22" t="n">
        <v>222</v>
      </c>
      <c r="K181" s="22" t="n">
        <f aca="false">IF(OR(I181="",J181=""),"",J181-I181)</f>
        <v>-184</v>
      </c>
      <c r="L181" s="21" t="n">
        <f aca="false">IF(OR(I181="",J181="",I181&lt;=0),"",(J181-I181)/I181)</f>
        <v>-0.45320197044335</v>
      </c>
      <c r="M181" s="21" t="n">
        <f aca="false">IF(OR(H181="",L181=""),"",Summary!$C$7*H181+Summary!$C$8*L181)</f>
        <v>-0.187574858167075</v>
      </c>
      <c r="N181" s="19" t="n">
        <f aca="false">IF(M181="","",RANK(M181,$M$2:$M$213))</f>
        <v>180</v>
      </c>
      <c r="O181" s="22"/>
      <c r="P181" s="22" t="n">
        <v>104</v>
      </c>
      <c r="Q181" s="19" t="s">
        <v>50</v>
      </c>
      <c r="R181" s="19"/>
      <c r="S181" s="19"/>
    </row>
    <row r="182" customFormat="false" ht="15" hidden="false" customHeight="true" outlineLevel="0" collapsed="false">
      <c r="A182" s="15" t="s">
        <v>453</v>
      </c>
      <c r="B182" s="15" t="s">
        <v>454</v>
      </c>
      <c r="C182" s="15" t="s">
        <v>48</v>
      </c>
      <c r="D182" s="15" t="s">
        <v>95</v>
      </c>
      <c r="E182" s="16" t="n">
        <v>821646.1</v>
      </c>
      <c r="F182" s="16" t="n">
        <v>653843</v>
      </c>
      <c r="G182" s="16" t="n">
        <f aca="false">IF(OR(E182="",F182=""),"",F182-E182)</f>
        <v>-167803.1</v>
      </c>
      <c r="H182" s="17" t="n">
        <f aca="false">IF(OR(E182="",F182="",E182&lt;=0),"",(F182-E182)/E182)</f>
        <v>-0.204227951669216</v>
      </c>
      <c r="I182" s="18" t="n">
        <v>191</v>
      </c>
      <c r="J182" s="18" t="n">
        <v>158</v>
      </c>
      <c r="K182" s="18" t="n">
        <f aca="false">IF(OR(I182="",J182=""),"",J182-I182)</f>
        <v>-33</v>
      </c>
      <c r="L182" s="17" t="n">
        <f aca="false">IF(OR(I182="",J182="",I182&lt;=0),"",(J182-I182)/I182)</f>
        <v>-0.172774869109948</v>
      </c>
      <c r="M182" s="17" t="n">
        <f aca="false">IF(OR(H182="",L182=""),"",Summary!$C$7*H182+Summary!$C$8*L182)</f>
        <v>-0.191646718645509</v>
      </c>
      <c r="N182" s="15" t="n">
        <f aca="false">IF(M182="","",RANK(M182,$M$2:$M$213))</f>
        <v>181</v>
      </c>
      <c r="O182" s="18" t="n">
        <v>5</v>
      </c>
      <c r="P182" s="18" t="n">
        <v>100</v>
      </c>
      <c r="Q182" s="15"/>
      <c r="R182" s="15"/>
      <c r="S182" s="15"/>
    </row>
    <row r="183" customFormat="false" ht="15" hidden="false" customHeight="true" outlineLevel="0" collapsed="false">
      <c r="A183" s="19" t="s">
        <v>455</v>
      </c>
      <c r="B183" s="19" t="s">
        <v>456</v>
      </c>
      <c r="C183" s="19" t="s">
        <v>43</v>
      </c>
      <c r="D183" s="19" t="s">
        <v>106</v>
      </c>
      <c r="E183" s="20" t="n">
        <v>373397.59</v>
      </c>
      <c r="F183" s="20" t="n">
        <v>344440.75</v>
      </c>
      <c r="G183" s="20" t="n">
        <f aca="false">IF(OR(E183="",F183=""),"",F183-E183)</f>
        <v>-28956.84</v>
      </c>
      <c r="H183" s="21" t="n">
        <f aca="false">IF(OR(E183="",F183="",E183&lt;=0),"",(F183-E183)/E183)</f>
        <v>-0.0775496167503385</v>
      </c>
      <c r="I183" s="22" t="n">
        <v>230</v>
      </c>
      <c r="J183" s="22" t="n">
        <v>145</v>
      </c>
      <c r="K183" s="22" t="n">
        <f aca="false">IF(OR(I183="",J183=""),"",J183-I183)</f>
        <v>-85</v>
      </c>
      <c r="L183" s="21" t="n">
        <f aca="false">IF(OR(I183="",J183="",I183&lt;=0),"",(J183-I183)/I183)</f>
        <v>-0.369565217391304</v>
      </c>
      <c r="M183" s="21" t="n">
        <f aca="false">IF(OR(H183="",L183=""),"",Summary!$C$7*H183+Summary!$C$8*L183)</f>
        <v>-0.194355857006725</v>
      </c>
      <c r="N183" s="19" t="n">
        <f aca="false">IF(M183="","",RANK(M183,$M$2:$M$213))</f>
        <v>182</v>
      </c>
      <c r="O183" s="22"/>
      <c r="P183" s="22"/>
      <c r="Q183" s="19" t="s">
        <v>45</v>
      </c>
      <c r="R183" s="19"/>
      <c r="S183" s="19"/>
    </row>
    <row r="184" customFormat="false" ht="15" hidden="false" customHeight="true" outlineLevel="0" collapsed="false">
      <c r="A184" s="15" t="s">
        <v>457</v>
      </c>
      <c r="B184" s="15" t="s">
        <v>458</v>
      </c>
      <c r="C184" s="15" t="s">
        <v>43</v>
      </c>
      <c r="D184" s="15" t="s">
        <v>53</v>
      </c>
      <c r="E184" s="16" t="n">
        <v>309657</v>
      </c>
      <c r="F184" s="16" t="n">
        <v>221689.99</v>
      </c>
      <c r="G184" s="16" t="n">
        <f aca="false">IF(OR(E184="",F184=""),"",F184-E184)</f>
        <v>-87967.01</v>
      </c>
      <c r="H184" s="17" t="n">
        <f aca="false">IF(OR(E184="",F184="",E184&lt;=0),"",(F184-E184)/E184)</f>
        <v>-0.284078867908686</v>
      </c>
      <c r="I184" s="18" t="n">
        <v>85</v>
      </c>
      <c r="J184" s="18" t="n">
        <v>79</v>
      </c>
      <c r="K184" s="18" t="n">
        <f aca="false">IF(OR(I184="",J184=""),"",J184-I184)</f>
        <v>-6</v>
      </c>
      <c r="L184" s="17" t="n">
        <f aca="false">IF(OR(I184="",J184="",I184&lt;=0),"",(J184-I184)/I184)</f>
        <v>-0.0705882352941177</v>
      </c>
      <c r="M184" s="17" t="n">
        <f aca="false">IF(OR(H184="",L184=""),"",Summary!$C$7*H184+Summary!$C$8*L184)</f>
        <v>-0.198682614862859</v>
      </c>
      <c r="N184" s="15" t="n">
        <f aca="false">IF(M184="","",RANK(M184,$M$2:$M$213))</f>
        <v>183</v>
      </c>
      <c r="O184" s="18"/>
      <c r="P184" s="18"/>
      <c r="Q184" s="15" t="s">
        <v>45</v>
      </c>
      <c r="R184" s="15"/>
      <c r="S184" s="15"/>
    </row>
    <row r="185" customFormat="false" ht="15" hidden="false" customHeight="true" outlineLevel="0" collapsed="false">
      <c r="A185" s="19" t="s">
        <v>459</v>
      </c>
      <c r="B185" s="19" t="s">
        <v>460</v>
      </c>
      <c r="C185" s="19" t="s">
        <v>43</v>
      </c>
      <c r="D185" s="19" t="s">
        <v>56</v>
      </c>
      <c r="E185" s="20" t="n">
        <v>567200.64</v>
      </c>
      <c r="F185" s="20" t="n">
        <v>408019.01</v>
      </c>
      <c r="G185" s="20" t="n">
        <f aca="false">IF(OR(E185="",F185=""),"",F185-E185)</f>
        <v>-159181.63</v>
      </c>
      <c r="H185" s="21" t="n">
        <f aca="false">IF(OR(E185="",F185="",E185&lt;=0),"",(F185-E185)/E185)</f>
        <v>-0.280644306043096</v>
      </c>
      <c r="I185" s="22" t="n">
        <v>95</v>
      </c>
      <c r="J185" s="22" t="n">
        <v>86</v>
      </c>
      <c r="K185" s="22" t="n">
        <f aca="false">IF(OR(I185="",J185=""),"",J185-I185)</f>
        <v>-9</v>
      </c>
      <c r="L185" s="21" t="n">
        <f aca="false">IF(OR(I185="",J185="",I185&lt;=0),"",(J185-I185)/I185)</f>
        <v>-0.0947368421052632</v>
      </c>
      <c r="M185" s="21" t="n">
        <f aca="false">IF(OR(H185="",L185=""),"",Summary!$C$7*H185+Summary!$C$8*L185)</f>
        <v>-0.206281320467963</v>
      </c>
      <c r="N185" s="19" t="n">
        <f aca="false">IF(M185="","",RANK(M185,$M$2:$M$213))</f>
        <v>184</v>
      </c>
      <c r="O185" s="22"/>
      <c r="P185" s="22"/>
      <c r="Q185" s="19" t="s">
        <v>45</v>
      </c>
      <c r="R185" s="19"/>
      <c r="S185" s="19"/>
    </row>
    <row r="186" customFormat="false" ht="15" hidden="false" customHeight="true" outlineLevel="0" collapsed="false">
      <c r="A186" s="15" t="s">
        <v>461</v>
      </c>
      <c r="B186" s="15" t="s">
        <v>462</v>
      </c>
      <c r="C186" s="15" t="s">
        <v>48</v>
      </c>
      <c r="D186" s="15" t="s">
        <v>91</v>
      </c>
      <c r="E186" s="16" t="n">
        <v>245951.96</v>
      </c>
      <c r="F186" s="16" t="n">
        <v>197743.85</v>
      </c>
      <c r="G186" s="16" t="n">
        <f aca="false">IF(OR(E186="",F186=""),"",F186-E186)</f>
        <v>-48208.11</v>
      </c>
      <c r="H186" s="17" t="n">
        <f aca="false">IF(OR(E186="",F186="",E186&lt;=0),"",(F186-E186)/E186)</f>
        <v>-0.196006203813135</v>
      </c>
      <c r="I186" s="18" t="n">
        <v>110</v>
      </c>
      <c r="J186" s="18" t="n">
        <v>85</v>
      </c>
      <c r="K186" s="18" t="n">
        <f aca="false">IF(OR(I186="",J186=""),"",J186-I186)</f>
        <v>-25</v>
      </c>
      <c r="L186" s="17" t="n">
        <f aca="false">IF(OR(I186="",J186="",I186&lt;=0),"",(J186-I186)/I186)</f>
        <v>-0.227272727272727</v>
      </c>
      <c r="M186" s="17" t="n">
        <f aca="false">IF(OR(H186="",L186=""),"",Summary!$C$7*H186+Summary!$C$8*L186)</f>
        <v>-0.208512813196972</v>
      </c>
      <c r="N186" s="15" t="n">
        <f aca="false">IF(M186="","",RANK(M186,$M$2:$M$213))</f>
        <v>185</v>
      </c>
      <c r="O186" s="18" t="n">
        <v>5</v>
      </c>
      <c r="P186" s="18" t="n">
        <v>12</v>
      </c>
      <c r="Q186" s="15" t="s">
        <v>45</v>
      </c>
      <c r="R186" s="15" t="s">
        <v>463</v>
      </c>
      <c r="S186" s="15"/>
    </row>
    <row r="187" customFormat="false" ht="15" hidden="false" customHeight="true" outlineLevel="0" collapsed="false">
      <c r="A187" s="19" t="s">
        <v>464</v>
      </c>
      <c r="B187" s="19" t="s">
        <v>465</v>
      </c>
      <c r="C187" s="19" t="s">
        <v>43</v>
      </c>
      <c r="D187" s="19" t="s">
        <v>53</v>
      </c>
      <c r="E187" s="20" t="n">
        <v>659584.63</v>
      </c>
      <c r="F187" s="20" t="n">
        <v>565721.29</v>
      </c>
      <c r="G187" s="20" t="n">
        <f aca="false">IF(OR(E187="",F187=""),"",F187-E187)</f>
        <v>-93863.34</v>
      </c>
      <c r="H187" s="21" t="n">
        <f aca="false">IF(OR(E187="",F187="",E187&lt;=0),"",(F187-E187)/E187)</f>
        <v>-0.142306742350864</v>
      </c>
      <c r="I187" s="22" t="n">
        <v>179</v>
      </c>
      <c r="J187" s="22" t="n">
        <v>123</v>
      </c>
      <c r="K187" s="22" t="n">
        <f aca="false">IF(OR(I187="",J187=""),"",J187-I187)</f>
        <v>-56</v>
      </c>
      <c r="L187" s="21" t="n">
        <f aca="false">IF(OR(I187="",J187="",I187&lt;=0),"",(J187-I187)/I187)</f>
        <v>-0.312849162011173</v>
      </c>
      <c r="M187" s="21" t="n">
        <f aca="false">IF(OR(H187="",L187=""),"",Summary!$C$7*H187+Summary!$C$8*L187)</f>
        <v>-0.210523710214988</v>
      </c>
      <c r="N187" s="19" t="n">
        <f aca="false">IF(M187="","",RANK(M187,$M$2:$M$213))</f>
        <v>186</v>
      </c>
      <c r="O187" s="22"/>
      <c r="P187" s="22"/>
      <c r="Q187" s="19" t="s">
        <v>45</v>
      </c>
      <c r="R187" s="19"/>
      <c r="S187" s="19"/>
    </row>
    <row r="188" customFormat="false" ht="15" hidden="false" customHeight="true" outlineLevel="0" collapsed="false">
      <c r="A188" s="15" t="s">
        <v>466</v>
      </c>
      <c r="B188" s="15" t="s">
        <v>467</v>
      </c>
      <c r="C188" s="15" t="s">
        <v>43</v>
      </c>
      <c r="D188" s="15" t="s">
        <v>53</v>
      </c>
      <c r="E188" s="16" t="n">
        <v>672097</v>
      </c>
      <c r="F188" s="16" t="n">
        <v>589448.29</v>
      </c>
      <c r="G188" s="16" t="n">
        <f aca="false">IF(OR(E188="",F188=""),"",F188-E188)</f>
        <v>-82648.71</v>
      </c>
      <c r="H188" s="17" t="n">
        <f aca="false">IF(OR(E188="",F188="",E188&lt;=0),"",(F188-E188)/E188)</f>
        <v>-0.122971401449493</v>
      </c>
      <c r="I188" s="18" t="n">
        <v>210</v>
      </c>
      <c r="J188" s="18" t="n">
        <v>133</v>
      </c>
      <c r="K188" s="18" t="n">
        <f aca="false">IF(OR(I188="",J188=""),"",J188-I188)</f>
        <v>-77</v>
      </c>
      <c r="L188" s="17" t="n">
        <f aca="false">IF(OR(I188="",J188="",I188&lt;=0),"",(J188-I188)/I188)</f>
        <v>-0.366666666666667</v>
      </c>
      <c r="M188" s="17" t="n">
        <f aca="false">IF(OR(H188="",L188=""),"",Summary!$C$7*H188+Summary!$C$8*L188)</f>
        <v>-0.220449507536363</v>
      </c>
      <c r="N188" s="15" t="n">
        <f aca="false">IF(M188="","",RANK(M188,$M$2:$M$213))</f>
        <v>187</v>
      </c>
      <c r="O188" s="18"/>
      <c r="P188" s="18"/>
      <c r="Q188" s="15" t="s">
        <v>45</v>
      </c>
      <c r="R188" s="15"/>
      <c r="S188" s="15"/>
    </row>
    <row r="189" customFormat="false" ht="15" hidden="false" customHeight="true" outlineLevel="0" collapsed="false">
      <c r="A189" s="19" t="s">
        <v>468</v>
      </c>
      <c r="B189" s="19" t="s">
        <v>469</v>
      </c>
      <c r="C189" s="19" t="s">
        <v>43</v>
      </c>
      <c r="D189" s="19" t="s">
        <v>53</v>
      </c>
      <c r="E189" s="20" t="n">
        <v>729844</v>
      </c>
      <c r="F189" s="20" t="n">
        <v>489364</v>
      </c>
      <c r="G189" s="20" t="n">
        <f aca="false">IF(OR(E189="",F189=""),"",F189-E189)</f>
        <v>-240480</v>
      </c>
      <c r="H189" s="21" t="n">
        <f aca="false">IF(OR(E189="",F189="",E189&lt;=0),"",(F189-E189)/E189)</f>
        <v>-0.329495070179381</v>
      </c>
      <c r="I189" s="22" t="n">
        <v>131</v>
      </c>
      <c r="J189" s="22" t="n">
        <v>121</v>
      </c>
      <c r="K189" s="22" t="n">
        <f aca="false">IF(OR(I189="",J189=""),"",J189-I189)</f>
        <v>-10</v>
      </c>
      <c r="L189" s="21" t="n">
        <f aca="false">IF(OR(I189="",J189="",I189&lt;=0),"",(J189-I189)/I189)</f>
        <v>-0.0763358778625954</v>
      </c>
      <c r="M189" s="21" t="n">
        <f aca="false">IF(OR(H189="",L189=""),"",Summary!$C$7*H189+Summary!$C$8*L189)</f>
        <v>-0.228231393252667</v>
      </c>
      <c r="N189" s="19" t="n">
        <f aca="false">IF(M189="","",RANK(M189,$M$2:$M$213))</f>
        <v>188</v>
      </c>
      <c r="O189" s="22"/>
      <c r="P189" s="22"/>
      <c r="Q189" s="19" t="s">
        <v>45</v>
      </c>
      <c r="R189" s="19"/>
      <c r="S189" s="19"/>
    </row>
    <row r="190" customFormat="false" ht="15" hidden="false" customHeight="true" outlineLevel="0" collapsed="false">
      <c r="A190" s="15" t="s">
        <v>470</v>
      </c>
      <c r="B190" s="15" t="s">
        <v>471</v>
      </c>
      <c r="C190" s="15" t="s">
        <v>48</v>
      </c>
      <c r="D190" s="15" t="s">
        <v>472</v>
      </c>
      <c r="E190" s="16" t="n">
        <v>819580.1</v>
      </c>
      <c r="F190" s="16" t="n">
        <v>600686.5</v>
      </c>
      <c r="G190" s="16" t="n">
        <f aca="false">IF(OR(E190="",F190=""),"",F190-E190)</f>
        <v>-218893.6</v>
      </c>
      <c r="H190" s="17" t="n">
        <f aca="false">IF(OR(E190="",F190="",E190&lt;=0),"",(F190-E190)/E190)</f>
        <v>-0.267080179228363</v>
      </c>
      <c r="I190" s="18" t="n">
        <v>121</v>
      </c>
      <c r="J190" s="18" t="n">
        <v>95</v>
      </c>
      <c r="K190" s="18" t="n">
        <f aca="false">IF(OR(I190="",J190=""),"",J190-I190)</f>
        <v>-26</v>
      </c>
      <c r="L190" s="17" t="n">
        <f aca="false">IF(OR(I190="",J190="",I190&lt;=0),"",(J190-I190)/I190)</f>
        <v>-0.214876033057851</v>
      </c>
      <c r="M190" s="17" t="n">
        <f aca="false">IF(OR(H190="",L190=""),"",Summary!$C$7*H190+Summary!$C$8*L190)</f>
        <v>-0.246198520760159</v>
      </c>
      <c r="N190" s="15" t="n">
        <f aca="false">IF(M190="","",RANK(M190,$M$2:$M$213))</f>
        <v>189</v>
      </c>
      <c r="O190" s="18"/>
      <c r="P190" s="18"/>
      <c r="Q190" s="15" t="s">
        <v>50</v>
      </c>
      <c r="R190" s="15"/>
      <c r="S190" s="15"/>
    </row>
    <row r="191" customFormat="false" ht="15" hidden="false" customHeight="true" outlineLevel="0" collapsed="false">
      <c r="A191" s="19" t="s">
        <v>473</v>
      </c>
      <c r="B191" s="19" t="s">
        <v>474</v>
      </c>
      <c r="C191" s="19" t="s">
        <v>43</v>
      </c>
      <c r="D191" s="19" t="s">
        <v>141</v>
      </c>
      <c r="E191" s="20" t="n">
        <v>267905.72</v>
      </c>
      <c r="F191" s="20" t="n">
        <v>196276.71</v>
      </c>
      <c r="G191" s="20" t="n">
        <f aca="false">IF(OR(E191="",F191=""),"",F191-E191)</f>
        <v>-71629.01</v>
      </c>
      <c r="H191" s="21" t="n">
        <f aca="false">IF(OR(E191="",F191="",E191&lt;=0),"",(F191-E191)/E191)</f>
        <v>-0.267366482507354</v>
      </c>
      <c r="I191" s="22" t="n">
        <v>102</v>
      </c>
      <c r="J191" s="22" t="n">
        <v>80</v>
      </c>
      <c r="K191" s="22" t="n">
        <f aca="false">IF(OR(I191="",J191=""),"",J191-I191)</f>
        <v>-22</v>
      </c>
      <c r="L191" s="21" t="n">
        <f aca="false">IF(OR(I191="",J191="",I191&lt;=0),"",(J191-I191)/I191)</f>
        <v>-0.215686274509804</v>
      </c>
      <c r="M191" s="21" t="n">
        <f aca="false">IF(OR(H191="",L191=""),"",Summary!$C$7*H191+Summary!$C$8*L191)</f>
        <v>-0.246694399308334</v>
      </c>
      <c r="N191" s="19" t="n">
        <f aca="false">IF(M191="","",RANK(M191,$M$2:$M$213))</f>
        <v>190</v>
      </c>
      <c r="O191" s="22"/>
      <c r="P191" s="22"/>
      <c r="Q191" s="19" t="s">
        <v>45</v>
      </c>
      <c r="R191" s="19"/>
      <c r="S191" s="19"/>
    </row>
    <row r="192" customFormat="false" ht="15" hidden="false" customHeight="true" outlineLevel="0" collapsed="false">
      <c r="A192" s="15" t="s">
        <v>475</v>
      </c>
      <c r="B192" s="15" t="s">
        <v>476</v>
      </c>
      <c r="C192" s="15" t="s">
        <v>48</v>
      </c>
      <c r="D192" s="15" t="s">
        <v>132</v>
      </c>
      <c r="E192" s="16" t="n">
        <v>89395</v>
      </c>
      <c r="F192" s="16" t="n">
        <v>54137</v>
      </c>
      <c r="G192" s="16" t="n">
        <f aca="false">IF(OR(E192="",F192=""),"",F192-E192)</f>
        <v>-35258</v>
      </c>
      <c r="H192" s="17" t="n">
        <f aca="false">IF(OR(E192="",F192="",E192&lt;=0),"",(F192-E192)/E192)</f>
        <v>-0.394406846020471</v>
      </c>
      <c r="I192" s="18" t="n">
        <v>20</v>
      </c>
      <c r="J192" s="18" t="n">
        <v>19</v>
      </c>
      <c r="K192" s="18" t="n">
        <f aca="false">IF(OR(I192="",J192=""),"",J192-I192)</f>
        <v>-1</v>
      </c>
      <c r="L192" s="17" t="n">
        <f aca="false">IF(OR(I192="",J192="",I192&lt;=0),"",(J192-I192)/I192)</f>
        <v>-0.05</v>
      </c>
      <c r="M192" s="17" t="n">
        <f aca="false">IF(OR(H192="",L192=""),"",Summary!$C$7*H192+Summary!$C$8*L192)</f>
        <v>-0.256644107612283</v>
      </c>
      <c r="N192" s="15" t="n">
        <f aca="false">IF(M192="","",RANK(M192,$M$2:$M$213))</f>
        <v>191</v>
      </c>
      <c r="O192" s="18"/>
      <c r="P192" s="18"/>
      <c r="Q192" s="15" t="s">
        <v>50</v>
      </c>
      <c r="R192" s="15"/>
      <c r="S192" s="15"/>
    </row>
    <row r="193" customFormat="false" ht="15" hidden="false" customHeight="true" outlineLevel="0" collapsed="false">
      <c r="A193" s="19" t="s">
        <v>477</v>
      </c>
      <c r="B193" s="19" t="s">
        <v>478</v>
      </c>
      <c r="C193" s="19" t="s">
        <v>48</v>
      </c>
      <c r="D193" s="19" t="s">
        <v>425</v>
      </c>
      <c r="E193" s="20" t="n">
        <v>774038.36</v>
      </c>
      <c r="F193" s="20" t="n">
        <v>696068.95</v>
      </c>
      <c r="G193" s="20" t="n">
        <f aca="false">IF(OR(E193="",F193=""),"",F193-E193)</f>
        <v>-77969.41</v>
      </c>
      <c r="H193" s="21" t="n">
        <f aca="false">IF(OR(E193="",F193="",E193&lt;=0),"",(F193-E193)/E193)</f>
        <v>-0.100730679549267</v>
      </c>
      <c r="I193" s="22" t="n">
        <v>145</v>
      </c>
      <c r="J193" s="22" t="n">
        <v>73</v>
      </c>
      <c r="K193" s="22" t="n">
        <f aca="false">IF(OR(I193="",J193=""),"",J193-I193)</f>
        <v>-72</v>
      </c>
      <c r="L193" s="21" t="n">
        <f aca="false">IF(OR(I193="",J193="",I193&lt;=0),"",(J193-I193)/I193)</f>
        <v>-0.496551724137931</v>
      </c>
      <c r="M193" s="21" t="n">
        <f aca="false">IF(OR(H193="",L193=""),"",Summary!$C$7*H193+Summary!$C$8*L193)</f>
        <v>-0.259059097384733</v>
      </c>
      <c r="N193" s="19" t="n">
        <f aca="false">IF(M193="","",RANK(M193,$M$2:$M$213))</f>
        <v>192</v>
      </c>
      <c r="O193" s="22"/>
      <c r="P193" s="22"/>
      <c r="Q193" s="19" t="s">
        <v>50</v>
      </c>
      <c r="R193" s="19"/>
      <c r="S193" s="19"/>
    </row>
    <row r="194" customFormat="false" ht="15" hidden="false" customHeight="true" outlineLevel="0" collapsed="false">
      <c r="A194" s="15" t="s">
        <v>479</v>
      </c>
      <c r="B194" s="15" t="s">
        <v>480</v>
      </c>
      <c r="C194" s="15" t="s">
        <v>43</v>
      </c>
      <c r="D194" s="15" t="s">
        <v>106</v>
      </c>
      <c r="E194" s="16" t="n">
        <v>308660.37</v>
      </c>
      <c r="F194" s="16" t="n">
        <v>254995.54</v>
      </c>
      <c r="G194" s="16" t="n">
        <f aca="false">IF(OR(E194="",F194=""),"",F194-E194)</f>
        <v>-53664.83</v>
      </c>
      <c r="H194" s="17" t="n">
        <f aca="false">IF(OR(E194="",F194="",E194&lt;=0),"",(F194-E194)/E194)</f>
        <v>-0.173863687132883</v>
      </c>
      <c r="I194" s="18" t="n">
        <v>151</v>
      </c>
      <c r="J194" s="18" t="n">
        <v>87</v>
      </c>
      <c r="K194" s="18" t="n">
        <f aca="false">IF(OR(I194="",J194=""),"",J194-I194)</f>
        <v>-64</v>
      </c>
      <c r="L194" s="17" t="n">
        <f aca="false">IF(OR(I194="",J194="",I194&lt;=0),"",(J194-I194)/I194)</f>
        <v>-0.423841059602649</v>
      </c>
      <c r="M194" s="17" t="n">
        <f aca="false">IF(OR(H194="",L194=""),"",Summary!$C$7*H194+Summary!$C$8*L194)</f>
        <v>-0.27385463612079</v>
      </c>
      <c r="N194" s="15" t="n">
        <f aca="false">IF(M194="","",RANK(M194,$M$2:$M$213))</f>
        <v>193</v>
      </c>
      <c r="O194" s="18"/>
      <c r="P194" s="18"/>
      <c r="Q194" s="15" t="s">
        <v>45</v>
      </c>
      <c r="R194" s="15"/>
      <c r="S194" s="15"/>
    </row>
    <row r="195" customFormat="false" ht="15" hidden="false" customHeight="true" outlineLevel="0" collapsed="false">
      <c r="A195" s="19" t="s">
        <v>481</v>
      </c>
      <c r="B195" s="19" t="s">
        <v>482</v>
      </c>
      <c r="C195" s="19" t="s">
        <v>43</v>
      </c>
      <c r="D195" s="19" t="s">
        <v>67</v>
      </c>
      <c r="E195" s="20" t="n">
        <v>1730622.3</v>
      </c>
      <c r="F195" s="20" t="n">
        <v>1364195.45</v>
      </c>
      <c r="G195" s="20" t="n">
        <f aca="false">IF(OR(E195="",F195=""),"",F195-E195)</f>
        <v>-366426.85</v>
      </c>
      <c r="H195" s="21" t="n">
        <f aca="false">IF(OR(E195="",F195="",E195&lt;=0),"",(F195-E195)/E195)</f>
        <v>-0.211731265684026</v>
      </c>
      <c r="I195" s="22" t="n">
        <v>506</v>
      </c>
      <c r="J195" s="22" t="n">
        <v>293</v>
      </c>
      <c r="K195" s="22" t="n">
        <f aca="false">IF(OR(I195="",J195=""),"",J195-I195)</f>
        <v>-213</v>
      </c>
      <c r="L195" s="21" t="n">
        <f aca="false">IF(OR(I195="",J195="",I195&lt;=0),"",(J195-I195)/I195)</f>
        <v>-0.420948616600791</v>
      </c>
      <c r="M195" s="21" t="n">
        <f aca="false">IF(OR(H195="",L195=""),"",Summary!$C$7*H195+Summary!$C$8*L195)</f>
        <v>-0.295418206050732</v>
      </c>
      <c r="N195" s="19" t="n">
        <f aca="false">IF(M195="","",RANK(M195,$M$2:$M$213))</f>
        <v>194</v>
      </c>
      <c r="O195" s="22"/>
      <c r="P195" s="22"/>
      <c r="Q195" s="19" t="s">
        <v>50</v>
      </c>
      <c r="R195" s="19"/>
      <c r="S195" s="19"/>
    </row>
    <row r="196" customFormat="false" ht="15" hidden="false" customHeight="true" outlineLevel="0" collapsed="false">
      <c r="A196" s="15" t="s">
        <v>483</v>
      </c>
      <c r="B196" s="15" t="s">
        <v>484</v>
      </c>
      <c r="C196" s="15" t="s">
        <v>48</v>
      </c>
      <c r="D196" s="15" t="s">
        <v>187</v>
      </c>
      <c r="E196" s="16" t="n">
        <v>1636992.86</v>
      </c>
      <c r="F196" s="16" t="n">
        <v>1202484.86</v>
      </c>
      <c r="G196" s="16" t="n">
        <f aca="false">IF(OR(E196="",F196=""),"",F196-E196)</f>
        <v>-434508</v>
      </c>
      <c r="H196" s="17" t="n">
        <f aca="false">IF(OR(E196="",F196="",E196&lt;=0),"",(F196-E196)/E196)</f>
        <v>-0.265430601817042</v>
      </c>
      <c r="I196" s="18" t="n">
        <v>583</v>
      </c>
      <c r="J196" s="18" t="n">
        <v>307</v>
      </c>
      <c r="K196" s="18" t="n">
        <f aca="false">IF(OR(I196="",J196=""),"",J196-I196)</f>
        <v>-276</v>
      </c>
      <c r="L196" s="17" t="n">
        <f aca="false">IF(OR(I196="",J196="",I196&lt;=0),"",(J196-I196)/I196)</f>
        <v>-0.473413379073756</v>
      </c>
      <c r="M196" s="17" t="n">
        <f aca="false">IF(OR(H196="",L196=""),"",Summary!$C$7*H196+Summary!$C$8*L196)</f>
        <v>-0.348623712719728</v>
      </c>
      <c r="N196" s="15" t="n">
        <f aca="false">IF(M196="","",RANK(M196,$M$2:$M$213))</f>
        <v>195</v>
      </c>
      <c r="O196" s="18"/>
      <c r="P196" s="18" t="n">
        <v>48</v>
      </c>
      <c r="Q196" s="15" t="s">
        <v>45</v>
      </c>
      <c r="R196" s="15" t="s">
        <v>485</v>
      </c>
      <c r="S196" s="15"/>
    </row>
    <row r="197" customFormat="false" ht="15" hidden="false" customHeight="true" outlineLevel="0" collapsed="false">
      <c r="A197" s="19" t="s">
        <v>486</v>
      </c>
      <c r="B197" s="19" t="s">
        <v>487</v>
      </c>
      <c r="C197" s="19" t="s">
        <v>43</v>
      </c>
      <c r="D197" s="19" t="s">
        <v>106</v>
      </c>
      <c r="E197" s="20" t="n">
        <v>325498.14</v>
      </c>
      <c r="F197" s="20" t="n">
        <v>185049.94</v>
      </c>
      <c r="G197" s="20" t="n">
        <f aca="false">IF(OR(E197="",F197=""),"",F197-E197)</f>
        <v>-140448.2</v>
      </c>
      <c r="H197" s="21" t="n">
        <f aca="false">IF(OR(E197="",F197="",E197&lt;=0),"",(F197-E197)/E197)</f>
        <v>-0.431486951046786</v>
      </c>
      <c r="I197" s="22" t="n">
        <v>220</v>
      </c>
      <c r="J197" s="22" t="n">
        <v>138</v>
      </c>
      <c r="K197" s="22" t="n">
        <f aca="false">IF(OR(I197="",J197=""),"",J197-I197)</f>
        <v>-82</v>
      </c>
      <c r="L197" s="21" t="n">
        <f aca="false">IF(OR(I197="",J197="",I197&lt;=0),"",(J197-I197)/I197)</f>
        <v>-0.372727272727273</v>
      </c>
      <c r="M197" s="21" t="n">
        <f aca="false">IF(OR(H197="",L197=""),"",Summary!$C$7*H197+Summary!$C$8*L197)</f>
        <v>-0.407983079718981</v>
      </c>
      <c r="N197" s="19" t="n">
        <f aca="false">IF(M197="","",RANK(M197,$M$2:$M$213))</f>
        <v>196</v>
      </c>
      <c r="O197" s="22"/>
      <c r="P197" s="22"/>
      <c r="Q197" s="19" t="s">
        <v>45</v>
      </c>
      <c r="R197" s="19"/>
      <c r="S197" s="19"/>
    </row>
    <row r="198" customFormat="false" ht="15" hidden="false" customHeight="true" outlineLevel="0" collapsed="false">
      <c r="A198" s="15" t="s">
        <v>488</v>
      </c>
      <c r="B198" s="15" t="s">
        <v>489</v>
      </c>
      <c r="C198" s="15" t="s">
        <v>43</v>
      </c>
      <c r="D198" s="15" t="s">
        <v>53</v>
      </c>
      <c r="E198" s="16" t="n">
        <v>298578</v>
      </c>
      <c r="F198" s="16" t="n">
        <v>188378</v>
      </c>
      <c r="G198" s="16" t="n">
        <f aca="false">IF(OR(E198="",F198=""),"",F198-E198)</f>
        <v>-110200</v>
      </c>
      <c r="H198" s="17" t="n">
        <f aca="false">IF(OR(E198="",F198="",E198&lt;=0),"",(F198-E198)/E198)</f>
        <v>-0.36908278573773</v>
      </c>
      <c r="I198" s="18" t="n">
        <v>154</v>
      </c>
      <c r="J198" s="18" t="n">
        <v>62</v>
      </c>
      <c r="K198" s="18" t="n">
        <f aca="false">IF(OR(I198="",J198=""),"",J198-I198)</f>
        <v>-92</v>
      </c>
      <c r="L198" s="17" t="n">
        <f aca="false">IF(OR(I198="",J198="",I198&lt;=0),"",(J198-I198)/I198)</f>
        <v>-0.597402597402597</v>
      </c>
      <c r="M198" s="17" t="n">
        <f aca="false">IF(OR(H198="",L198=""),"",Summary!$C$7*H198+Summary!$C$8*L198)</f>
        <v>-0.460410710403677</v>
      </c>
      <c r="N198" s="15" t="n">
        <f aca="false">IF(M198="","",RANK(M198,$M$2:$M$213))</f>
        <v>197</v>
      </c>
      <c r="O198" s="18"/>
      <c r="P198" s="18"/>
      <c r="Q198" s="15" t="s">
        <v>45</v>
      </c>
      <c r="R198" s="15"/>
      <c r="S198" s="15"/>
    </row>
    <row r="199" customFormat="false" ht="15" hidden="false" customHeight="true" outlineLevel="0" collapsed="false">
      <c r="A199" s="19" t="s">
        <v>490</v>
      </c>
      <c r="B199" s="19" t="s">
        <v>491</v>
      </c>
      <c r="C199" s="19" t="s">
        <v>43</v>
      </c>
      <c r="D199" s="19" t="s">
        <v>53</v>
      </c>
      <c r="E199" s="20" t="n">
        <v>322657.58</v>
      </c>
      <c r="F199" s="20" t="n">
        <v>194277.09</v>
      </c>
      <c r="G199" s="20" t="n">
        <f aca="false">IF(OR(E199="",F199=""),"",F199-E199)</f>
        <v>-128380.49</v>
      </c>
      <c r="H199" s="21" t="n">
        <f aca="false">IF(OR(E199="",F199="",E199&lt;=0),"",(F199-E199)/E199)</f>
        <v>-0.397884624312871</v>
      </c>
      <c r="I199" s="22" t="n">
        <v>339</v>
      </c>
      <c r="J199" s="22" t="n">
        <v>105</v>
      </c>
      <c r="K199" s="22" t="n">
        <f aca="false">IF(OR(I199="",J199=""),"",J199-I199)</f>
        <v>-234</v>
      </c>
      <c r="L199" s="21" t="n">
        <f aca="false">IF(OR(I199="",J199="",I199&lt;=0),"",(J199-I199)/I199)</f>
        <v>-0.690265486725664</v>
      </c>
      <c r="M199" s="21" t="n">
        <f aca="false">IF(OR(H199="",L199=""),"",Summary!$C$7*H199+Summary!$C$8*L199)</f>
        <v>-0.514836969277988</v>
      </c>
      <c r="N199" s="19" t="n">
        <f aca="false">IF(M199="","",RANK(M199,$M$2:$M$213))</f>
        <v>198</v>
      </c>
      <c r="O199" s="22"/>
      <c r="P199" s="22"/>
      <c r="Q199" s="19" t="s">
        <v>45</v>
      </c>
      <c r="R199" s="19"/>
      <c r="S199" s="19"/>
    </row>
    <row r="200" customFormat="false" ht="15" hidden="false" customHeight="true" outlineLevel="0" collapsed="false">
      <c r="A200" s="15" t="s">
        <v>492</v>
      </c>
      <c r="B200" s="15" t="s">
        <v>493</v>
      </c>
      <c r="C200" s="15" t="s">
        <v>43</v>
      </c>
      <c r="D200" s="15" t="s">
        <v>106</v>
      </c>
      <c r="E200" s="16" t="n">
        <v>132139.03</v>
      </c>
      <c r="F200" s="16" t="n">
        <v>50236.95</v>
      </c>
      <c r="G200" s="16" t="n">
        <f aca="false">IF(OR(E200="",F200=""),"",F200-E200)</f>
        <v>-81902.08</v>
      </c>
      <c r="H200" s="17" t="n">
        <f aca="false">IF(OR(E200="",F200="",E200&lt;=0),"",(F200-E200)/E200)</f>
        <v>-0.619817475578563</v>
      </c>
      <c r="I200" s="18" t="n">
        <v>59</v>
      </c>
      <c r="J200" s="18" t="n">
        <v>25</v>
      </c>
      <c r="K200" s="18" t="n">
        <f aca="false">IF(OR(I200="",J200=""),"",J200-I200)</f>
        <v>-34</v>
      </c>
      <c r="L200" s="17" t="n">
        <f aca="false">IF(OR(I200="",J200="",I200&lt;=0),"",(J200-I200)/I200)</f>
        <v>-0.576271186440678</v>
      </c>
      <c r="M200" s="17" t="n">
        <f aca="false">IF(OR(H200="",L200=""),"",Summary!$C$7*H200+Summary!$C$8*L200)</f>
        <v>-0.602398959923409</v>
      </c>
      <c r="N200" s="15" t="n">
        <f aca="false">IF(M200="","",RANK(M200,$M$2:$M$213))</f>
        <v>199</v>
      </c>
      <c r="O200" s="18"/>
      <c r="P200" s="18"/>
      <c r="Q200" s="15" t="s">
        <v>45</v>
      </c>
      <c r="R200" s="15"/>
      <c r="S200" s="15"/>
    </row>
    <row r="201" customFormat="false" ht="15" hidden="false" customHeight="true" outlineLevel="0" collapsed="false">
      <c r="A201" s="19" t="s">
        <v>494</v>
      </c>
      <c r="B201" s="19" t="s">
        <v>495</v>
      </c>
      <c r="C201" s="19" t="s">
        <v>43</v>
      </c>
      <c r="D201" s="19" t="s">
        <v>106</v>
      </c>
      <c r="E201" s="20" t="n">
        <v>566590.01</v>
      </c>
      <c r="F201" s="20" t="n">
        <v>266831.5</v>
      </c>
      <c r="G201" s="20" t="n">
        <f aca="false">IF(OR(E201="",F201=""),"",F201-E201)</f>
        <v>-299758.51</v>
      </c>
      <c r="H201" s="21" t="n">
        <f aca="false">IF(OR(E201="",F201="",E201&lt;=0),"",(F201-E201)/E201)</f>
        <v>-0.529057174869709</v>
      </c>
      <c r="I201" s="22" t="n">
        <v>151</v>
      </c>
      <c r="J201" s="22" t="n">
        <v>42</v>
      </c>
      <c r="K201" s="22" t="n">
        <f aca="false">IF(OR(I201="",J201=""),"",J201-I201)</f>
        <v>-109</v>
      </c>
      <c r="L201" s="21" t="n">
        <f aca="false">IF(OR(I201="",J201="",I201&lt;=0),"",(J201-I201)/I201)</f>
        <v>-0.721854304635762</v>
      </c>
      <c r="M201" s="21" t="n">
        <f aca="false">IF(OR(H201="",L201=""),"",Summary!$C$7*H201+Summary!$C$8*L201)</f>
        <v>-0.60617602677613</v>
      </c>
      <c r="N201" s="19" t="n">
        <f aca="false">IF(M201="","",RANK(M201,$M$2:$M$213))</f>
        <v>200</v>
      </c>
      <c r="O201" s="22"/>
      <c r="P201" s="22"/>
      <c r="Q201" s="19" t="s">
        <v>45</v>
      </c>
      <c r="R201" s="19"/>
      <c r="S201" s="19"/>
    </row>
    <row r="202" customFormat="false" ht="15" hidden="false" customHeight="true" outlineLevel="0" collapsed="false">
      <c r="A202" s="15" t="s">
        <v>496</v>
      </c>
      <c r="B202" s="15" t="s">
        <v>497</v>
      </c>
      <c r="C202" s="15" t="s">
        <v>48</v>
      </c>
      <c r="D202" s="15" t="s">
        <v>70</v>
      </c>
      <c r="E202" s="16" t="n">
        <v>263314.9</v>
      </c>
      <c r="F202" s="16" t="n">
        <v>99074.8</v>
      </c>
      <c r="G202" s="16" t="n">
        <f aca="false">IF(OR(E202="",F202=""),"",F202-E202)</f>
        <v>-164240.1</v>
      </c>
      <c r="H202" s="17" t="n">
        <f aca="false">IF(OR(E202="",F202="",E202&lt;=0),"",(F202-E202)/E202)</f>
        <v>-0.623740244095568</v>
      </c>
      <c r="I202" s="18" t="n">
        <v>63</v>
      </c>
      <c r="J202" s="18" t="n">
        <v>14</v>
      </c>
      <c r="K202" s="18" t="n">
        <f aca="false">IF(OR(I202="",J202=""),"",J202-I202)</f>
        <v>-49</v>
      </c>
      <c r="L202" s="17" t="n">
        <f aca="false">IF(OR(I202="",J202="",I202&lt;=0),"",(J202-I202)/I202)</f>
        <v>-0.777777777777778</v>
      </c>
      <c r="M202" s="17" t="n">
        <f aca="false">IF(OR(H202="",L202=""),"",Summary!$C$7*H202+Summary!$C$8*L202)</f>
        <v>-0.685355257568452</v>
      </c>
      <c r="N202" s="15" t="n">
        <f aca="false">IF(M202="","",RANK(M202,$M$2:$M$213))</f>
        <v>201</v>
      </c>
      <c r="O202" s="18"/>
      <c r="P202" s="18" t="n">
        <v>16</v>
      </c>
      <c r="Q202" s="15"/>
      <c r="R202" s="15"/>
      <c r="S202" s="15"/>
    </row>
    <row r="203" customFormat="false" ht="15" hidden="false" customHeight="true" outlineLevel="0" collapsed="false">
      <c r="A203" s="19" t="s">
        <v>498</v>
      </c>
      <c r="B203" s="19" t="s">
        <v>499</v>
      </c>
      <c r="C203" s="19" t="s">
        <v>43</v>
      </c>
      <c r="D203" s="19" t="s">
        <v>61</v>
      </c>
      <c r="E203" s="20" t="n">
        <v>666068</v>
      </c>
      <c r="F203" s="20" t="n">
        <v>94046.4</v>
      </c>
      <c r="G203" s="20" t="n">
        <f aca="false">IF(OR(E203="",F203=""),"",F203-E203)</f>
        <v>-572021.6</v>
      </c>
      <c r="H203" s="21" t="n">
        <f aca="false">IF(OR(E203="",F203="",E203&lt;=0),"",(F203-E203)/E203)</f>
        <v>-0.858803605637863</v>
      </c>
      <c r="I203" s="22" t="n">
        <v>110</v>
      </c>
      <c r="J203" s="22" t="n">
        <v>28</v>
      </c>
      <c r="K203" s="22" t="n">
        <f aca="false">IF(OR(I203="",J203=""),"",J203-I203)</f>
        <v>-82</v>
      </c>
      <c r="L203" s="21" t="n">
        <f aca="false">IF(OR(I203="",J203="",I203&lt;=0),"",(J203-I203)/I203)</f>
        <v>-0.745454545454546</v>
      </c>
      <c r="M203" s="21" t="n">
        <f aca="false">IF(OR(H203="",L203=""),"",Summary!$C$7*H203+Summary!$C$8*L203)</f>
        <v>-0.813463981564536</v>
      </c>
      <c r="N203" s="19" t="n">
        <f aca="false">IF(M203="","",RANK(M203,$M$2:$M$213))</f>
        <v>202</v>
      </c>
      <c r="O203" s="22"/>
      <c r="P203" s="22"/>
      <c r="Q203" s="19" t="s">
        <v>45</v>
      </c>
      <c r="R203" s="19"/>
      <c r="S203" s="19"/>
    </row>
    <row r="204" customFormat="false" ht="15" hidden="false" customHeight="true" outlineLevel="0" collapsed="false">
      <c r="A204" s="15" t="s">
        <v>500</v>
      </c>
      <c r="B204" s="15" t="s">
        <v>501</v>
      </c>
      <c r="C204" s="15" t="s">
        <v>43</v>
      </c>
      <c r="D204" s="15" t="s">
        <v>67</v>
      </c>
      <c r="E204" s="16" t="n">
        <v>1730622.3</v>
      </c>
      <c r="F204" s="16" t="n">
        <v>253943.07</v>
      </c>
      <c r="G204" s="16" t="n">
        <f aca="false">IF(OR(E204="",F204=""),"",F204-E204)</f>
        <v>-1476679.23</v>
      </c>
      <c r="H204" s="17" t="n">
        <f aca="false">IF(OR(E204="",F204="",E204&lt;=0),"",(F204-E204)/E204)</f>
        <v>-0.853264880499922</v>
      </c>
      <c r="I204" s="18" t="n">
        <v>506</v>
      </c>
      <c r="J204" s="18" t="n">
        <v>103</v>
      </c>
      <c r="K204" s="18" t="n">
        <f aca="false">IF(OR(I204="",J204=""),"",J204-I204)</f>
        <v>-403</v>
      </c>
      <c r="L204" s="17" t="n">
        <f aca="false">IF(OR(I204="",J204="",I204&lt;=0),"",(J204-I204)/I204)</f>
        <v>-0.796442687747036</v>
      </c>
      <c r="M204" s="17" t="n">
        <f aca="false">IF(OR(H204="",L204=""),"",Summary!$C$7*H204+Summary!$C$8*L204)</f>
        <v>-0.830536003398767</v>
      </c>
      <c r="N204" s="15" t="n">
        <f aca="false">IF(M204="","",RANK(M204,$M$2:$M$213))</f>
        <v>203</v>
      </c>
      <c r="O204" s="18"/>
      <c r="P204" s="18"/>
      <c r="Q204" s="15" t="s">
        <v>50</v>
      </c>
      <c r="R204" s="15"/>
      <c r="S204" s="15"/>
    </row>
    <row r="205" customFormat="false" ht="15" hidden="false" customHeight="true" outlineLevel="0" collapsed="false">
      <c r="A205" s="19" t="s">
        <v>502</v>
      </c>
      <c r="B205" s="19" t="s">
        <v>503</v>
      </c>
      <c r="C205" s="19" t="s">
        <v>48</v>
      </c>
      <c r="D205" s="19" t="s">
        <v>504</v>
      </c>
      <c r="E205" s="20" t="n">
        <v>301072.6</v>
      </c>
      <c r="F205" s="20" t="n">
        <v>0</v>
      </c>
      <c r="G205" s="20" t="n">
        <f aca="false">IF(OR(E205="",F205=""),"",F205-E205)</f>
        <v>-301072.6</v>
      </c>
      <c r="H205" s="21" t="n">
        <f aca="false">IF(OR(E205="",F205="",E205&lt;=0),"",(F205-E205)/E205)</f>
        <v>-1</v>
      </c>
      <c r="I205" s="22" t="n">
        <v>16</v>
      </c>
      <c r="J205" s="22"/>
      <c r="K205" s="22" t="str">
        <f aca="false">IF(OR(I205="",J205=""),"",J205-I205)</f>
        <v/>
      </c>
      <c r="L205" s="21" t="str">
        <f aca="false">IF(OR(I205="",J205="",I205&lt;=0),"",(J205-I205)/I205)</f>
        <v/>
      </c>
      <c r="M205" s="21" t="str">
        <f aca="false">IF(OR(H205="",L205=""),"",Summary!$C$7*H205+Summary!$C$8*L205)</f>
        <v/>
      </c>
      <c r="N205" s="19" t="str">
        <f aca="false">IF(M205="","",RANK(M205,$M$2:$M$213))</f>
        <v/>
      </c>
      <c r="O205" s="22"/>
      <c r="P205" s="22"/>
      <c r="Q205" s="19"/>
      <c r="R205" s="19"/>
      <c r="S205" s="19" t="s">
        <v>505</v>
      </c>
    </row>
    <row r="206" customFormat="false" ht="15" hidden="false" customHeight="true" outlineLevel="0" collapsed="false">
      <c r="A206" s="15" t="s">
        <v>506</v>
      </c>
      <c r="B206" s="15" t="s">
        <v>507</v>
      </c>
      <c r="C206" s="15" t="s">
        <v>48</v>
      </c>
      <c r="D206" s="15" t="s">
        <v>91</v>
      </c>
      <c r="E206" s="16" t="n">
        <v>480357.2</v>
      </c>
      <c r="F206" s="16" t="n">
        <v>0</v>
      </c>
      <c r="G206" s="16" t="n">
        <f aca="false">IF(OR(E206="",F206=""),"",F206-E206)</f>
        <v>-480357.2</v>
      </c>
      <c r="H206" s="17" t="n">
        <f aca="false">IF(OR(E206="",F206="",E206&lt;=0),"",(F206-E206)/E206)</f>
        <v>-1</v>
      </c>
      <c r="I206" s="18" t="n">
        <v>98</v>
      </c>
      <c r="J206" s="18"/>
      <c r="K206" s="18" t="str">
        <f aca="false">IF(OR(I206="",J206=""),"",J206-I206)</f>
        <v/>
      </c>
      <c r="L206" s="17" t="str">
        <f aca="false">IF(OR(I206="",J206="",I206&lt;=0),"",(J206-I206)/I206)</f>
        <v/>
      </c>
      <c r="M206" s="17" t="str">
        <f aca="false">IF(OR(H206="",L206=""),"",Summary!$C$7*H206+Summary!$C$8*L206)</f>
        <v/>
      </c>
      <c r="N206" s="15" t="str">
        <f aca="false">IF(M206="","",RANK(M206,$M$2:$M$213))</f>
        <v/>
      </c>
      <c r="O206" s="18"/>
      <c r="P206" s="18"/>
      <c r="Q206" s="15"/>
      <c r="R206" s="15"/>
      <c r="S206" s="15" t="s">
        <v>505</v>
      </c>
    </row>
    <row r="207" customFormat="false" ht="15" hidden="false" customHeight="true" outlineLevel="0" collapsed="false">
      <c r="A207" s="19" t="s">
        <v>508</v>
      </c>
      <c r="B207" s="19" t="s">
        <v>509</v>
      </c>
      <c r="C207" s="19" t="s">
        <v>43</v>
      </c>
      <c r="D207" s="19" t="s">
        <v>56</v>
      </c>
      <c r="E207" s="20"/>
      <c r="F207" s="20" t="n">
        <v>482253.27</v>
      </c>
      <c r="G207" s="20" t="str">
        <f aca="false">IF(OR(E207="",F207=""),"",F207-E207)</f>
        <v/>
      </c>
      <c r="H207" s="21" t="str">
        <f aca="false">IF(OR(E207="",F207="",E207&lt;=0),"",(F207-E207)/E207)</f>
        <v/>
      </c>
      <c r="I207" s="22"/>
      <c r="J207" s="22" t="n">
        <v>310</v>
      </c>
      <c r="K207" s="22" t="str">
        <f aca="false">IF(OR(I207="",J207=""),"",J207-I207)</f>
        <v/>
      </c>
      <c r="L207" s="21" t="str">
        <f aca="false">IF(OR(I207="",J207="",I207&lt;=0),"",(J207-I207)/I207)</f>
        <v/>
      </c>
      <c r="M207" s="21" t="str">
        <f aca="false">IF(OR(H207="",L207=""),"",Summary!$C$7*H207+Summary!$C$8*L207)</f>
        <v/>
      </c>
      <c r="N207" s="19" t="str">
        <f aca="false">IF(M207="","",RANK(M207,$M$2:$M$213))</f>
        <v/>
      </c>
      <c r="O207" s="22"/>
      <c r="P207" s="22"/>
      <c r="Q207" s="19" t="s">
        <v>45</v>
      </c>
      <c r="R207" s="19"/>
      <c r="S207" s="19" t="s">
        <v>510</v>
      </c>
    </row>
    <row r="208" customFormat="false" ht="15" hidden="false" customHeight="true" outlineLevel="0" collapsed="false">
      <c r="A208" s="15" t="s">
        <v>511</v>
      </c>
      <c r="B208" s="15" t="s">
        <v>512</v>
      </c>
      <c r="C208" s="15" t="s">
        <v>43</v>
      </c>
      <c r="D208" s="15" t="s">
        <v>53</v>
      </c>
      <c r="E208" s="16" t="n">
        <v>199466</v>
      </c>
      <c r="F208" s="16" t="n">
        <v>0</v>
      </c>
      <c r="G208" s="16" t="n">
        <f aca="false">IF(OR(E208="",F208=""),"",F208-E208)</f>
        <v>-199466</v>
      </c>
      <c r="H208" s="17" t="n">
        <f aca="false">IF(OR(E208="",F208="",E208&lt;=0),"",(F208-E208)/E208)</f>
        <v>-1</v>
      </c>
      <c r="I208" s="18" t="n">
        <v>46</v>
      </c>
      <c r="J208" s="18"/>
      <c r="K208" s="18" t="str">
        <f aca="false">IF(OR(I208="",J208=""),"",J208-I208)</f>
        <v/>
      </c>
      <c r="L208" s="17" t="str">
        <f aca="false">IF(OR(I208="",J208="",I208&lt;=0),"",(J208-I208)/I208)</f>
        <v/>
      </c>
      <c r="M208" s="17" t="str">
        <f aca="false">IF(OR(H208="",L208=""),"",Summary!$C$7*H208+Summary!$C$8*L208)</f>
        <v/>
      </c>
      <c r="N208" s="15" t="str">
        <f aca="false">IF(M208="","",RANK(M208,$M$2:$M$213))</f>
        <v/>
      </c>
      <c r="O208" s="18"/>
      <c r="P208" s="18"/>
      <c r="Q208" s="15" t="s">
        <v>50</v>
      </c>
      <c r="R208" s="15"/>
      <c r="S208" s="15" t="s">
        <v>505</v>
      </c>
    </row>
    <row r="209" customFormat="false" ht="15" hidden="false" customHeight="true" outlineLevel="0" collapsed="false">
      <c r="A209" s="19" t="s">
        <v>513</v>
      </c>
      <c r="B209" s="19" t="s">
        <v>514</v>
      </c>
      <c r="C209" s="19" t="s">
        <v>48</v>
      </c>
      <c r="D209" s="19" t="s">
        <v>84</v>
      </c>
      <c r="E209" s="20" t="n">
        <v>322068.74</v>
      </c>
      <c r="F209" s="20" t="n">
        <v>0</v>
      </c>
      <c r="G209" s="20" t="n">
        <f aca="false">IF(OR(E209="",F209=""),"",F209-E209)</f>
        <v>-322068.74</v>
      </c>
      <c r="H209" s="21" t="n">
        <f aca="false">IF(OR(E209="",F209="",E209&lt;=0),"",(F209-E209)/E209)</f>
        <v>-1</v>
      </c>
      <c r="I209" s="22" t="n">
        <v>125</v>
      </c>
      <c r="J209" s="22"/>
      <c r="K209" s="22" t="str">
        <f aca="false">IF(OR(I209="",J209=""),"",J209-I209)</f>
        <v/>
      </c>
      <c r="L209" s="21" t="str">
        <f aca="false">IF(OR(I209="",J209="",I209&lt;=0),"",(J209-I209)/I209)</f>
        <v/>
      </c>
      <c r="M209" s="21" t="str">
        <f aca="false">IF(OR(H209="",L209=""),"",Summary!$C$7*H209+Summary!$C$8*L209)</f>
        <v/>
      </c>
      <c r="N209" s="19" t="str">
        <f aca="false">IF(M209="","",RANK(M209,$M$2:$M$213))</f>
        <v/>
      </c>
      <c r="O209" s="22"/>
      <c r="P209" s="22"/>
      <c r="Q209" s="19"/>
      <c r="R209" s="19"/>
      <c r="S209" s="19" t="s">
        <v>505</v>
      </c>
    </row>
    <row r="210" customFormat="false" ht="15" hidden="false" customHeight="true" outlineLevel="0" collapsed="false">
      <c r="A210" s="15" t="s">
        <v>515</v>
      </c>
      <c r="B210" s="15" t="s">
        <v>516</v>
      </c>
      <c r="C210" s="15" t="s">
        <v>43</v>
      </c>
      <c r="D210" s="15" t="s">
        <v>67</v>
      </c>
      <c r="E210" s="16"/>
      <c r="F210" s="16" t="n">
        <v>237388.92</v>
      </c>
      <c r="G210" s="16" t="str">
        <f aca="false">IF(OR(E210="",F210=""),"",F210-E210)</f>
        <v/>
      </c>
      <c r="H210" s="17" t="str">
        <f aca="false">IF(OR(E210="",F210="",E210&lt;=0),"",(F210-E210)/E210)</f>
        <v/>
      </c>
      <c r="I210" s="18"/>
      <c r="J210" s="18" t="n">
        <v>101</v>
      </c>
      <c r="K210" s="18" t="str">
        <f aca="false">IF(OR(I210="",J210=""),"",J210-I210)</f>
        <v/>
      </c>
      <c r="L210" s="17" t="str">
        <f aca="false">IF(OR(I210="",J210="",I210&lt;=0),"",(J210-I210)/I210)</f>
        <v/>
      </c>
      <c r="M210" s="17" t="str">
        <f aca="false">IF(OR(H210="",L210=""),"",Summary!$C$7*H210+Summary!$C$8*L210)</f>
        <v/>
      </c>
      <c r="N210" s="15" t="str">
        <f aca="false">IF(M210="","",RANK(M210,$M$2:$M$213))</f>
        <v/>
      </c>
      <c r="O210" s="18"/>
      <c r="P210" s="18"/>
      <c r="Q210" s="15" t="s">
        <v>50</v>
      </c>
      <c r="R210" s="15"/>
      <c r="S210" s="15" t="s">
        <v>510</v>
      </c>
    </row>
    <row r="211" customFormat="false" ht="15" hidden="false" customHeight="true" outlineLevel="0" collapsed="false">
      <c r="A211" s="19" t="s">
        <v>517</v>
      </c>
      <c r="B211" s="19" t="s">
        <v>518</v>
      </c>
      <c r="C211" s="19" t="s">
        <v>43</v>
      </c>
      <c r="D211" s="19" t="s">
        <v>106</v>
      </c>
      <c r="E211" s="20" t="n">
        <v>0</v>
      </c>
      <c r="F211" s="20"/>
      <c r="G211" s="20" t="str">
        <f aca="false">IF(OR(E211="",F211=""),"",F211-E211)</f>
        <v/>
      </c>
      <c r="H211" s="21" t="str">
        <f aca="false">IF(OR(E211="",F211="",E211&lt;=0),"",(F211-E211)/E211)</f>
        <v/>
      </c>
      <c r="I211" s="22"/>
      <c r="J211" s="22"/>
      <c r="K211" s="22" t="str">
        <f aca="false">IF(OR(I211="",J211=""),"",J211-I211)</f>
        <v/>
      </c>
      <c r="L211" s="21" t="str">
        <f aca="false">IF(OR(I211="",J211="",I211&lt;=0),"",(J211-I211)/I211)</f>
        <v/>
      </c>
      <c r="M211" s="21" t="str">
        <f aca="false">IF(OR(H211="",L211=""),"",Summary!$C$7*H211+Summary!$C$8*L211)</f>
        <v/>
      </c>
      <c r="N211" s="19" t="str">
        <f aca="false">IF(M211="","",RANK(M211,$M$2:$M$213))</f>
        <v/>
      </c>
      <c r="O211" s="22"/>
      <c r="P211" s="22"/>
      <c r="Q211" s="19"/>
      <c r="R211" s="19"/>
      <c r="S211" s="19" t="s">
        <v>519</v>
      </c>
    </row>
    <row r="212" customFormat="false" ht="15" hidden="false" customHeight="true" outlineLevel="0" collapsed="false">
      <c r="A212" s="15" t="s">
        <v>520</v>
      </c>
      <c r="B212" s="15" t="s">
        <v>521</v>
      </c>
      <c r="C212" s="15" t="s">
        <v>43</v>
      </c>
      <c r="D212" s="15" t="s">
        <v>106</v>
      </c>
      <c r="E212" s="16" t="n">
        <v>0</v>
      </c>
      <c r="F212" s="16"/>
      <c r="G212" s="16" t="str">
        <f aca="false">IF(OR(E212="",F212=""),"",F212-E212)</f>
        <v/>
      </c>
      <c r="H212" s="17" t="str">
        <f aca="false">IF(OR(E212="",F212="",E212&lt;=0),"",(F212-E212)/E212)</f>
        <v/>
      </c>
      <c r="I212" s="18"/>
      <c r="J212" s="18"/>
      <c r="K212" s="18" t="str">
        <f aca="false">IF(OR(I212="",J212=""),"",J212-I212)</f>
        <v/>
      </c>
      <c r="L212" s="17" t="str">
        <f aca="false">IF(OR(I212="",J212="",I212&lt;=0),"",(J212-I212)/I212)</f>
        <v/>
      </c>
      <c r="M212" s="17" t="str">
        <f aca="false">IF(OR(H212="",L212=""),"",Summary!$C$7*H212+Summary!$C$8*L212)</f>
        <v/>
      </c>
      <c r="N212" s="15" t="str">
        <f aca="false">IF(M212="","",RANK(M212,$M$2:$M$213))</f>
        <v/>
      </c>
      <c r="O212" s="18"/>
      <c r="P212" s="18"/>
      <c r="Q212" s="15"/>
      <c r="R212" s="15"/>
      <c r="S212" s="15" t="s">
        <v>519</v>
      </c>
    </row>
    <row r="213" customFormat="false" ht="15" hidden="false" customHeight="true" outlineLevel="0" collapsed="false">
      <c r="A213" s="19" t="s">
        <v>522</v>
      </c>
      <c r="B213" s="19" t="s">
        <v>523</v>
      </c>
      <c r="C213" s="19" t="s">
        <v>43</v>
      </c>
      <c r="D213" s="19" t="s">
        <v>67</v>
      </c>
      <c r="E213" s="20" t="n">
        <v>486265.8</v>
      </c>
      <c r="F213" s="20" t="n">
        <v>0</v>
      </c>
      <c r="G213" s="20" t="n">
        <f aca="false">IF(OR(E213="",F213=""),"",F213-E213)</f>
        <v>-486265.8</v>
      </c>
      <c r="H213" s="21" t="n">
        <f aca="false">IF(OR(E213="",F213="",E213&lt;=0),"",(F213-E213)/E213)</f>
        <v>-1</v>
      </c>
      <c r="I213" s="22" t="n">
        <v>84</v>
      </c>
      <c r="J213" s="22"/>
      <c r="K213" s="22" t="str">
        <f aca="false">IF(OR(I213="",J213=""),"",J213-I213)</f>
        <v/>
      </c>
      <c r="L213" s="21" t="str">
        <f aca="false">IF(OR(I213="",J213="",I213&lt;=0),"",(J213-I213)/I213)</f>
        <v/>
      </c>
      <c r="M213" s="21" t="str">
        <f aca="false">IF(OR(H213="",L213=""),"",Summary!$C$7*H213+Summary!$C$8*L213)</f>
        <v/>
      </c>
      <c r="N213" s="19" t="str">
        <f aca="false">IF(M213="","",RANK(M213,$M$2:$M$213))</f>
        <v/>
      </c>
      <c r="O213" s="22"/>
      <c r="P213" s="22"/>
      <c r="Q213" s="19" t="s">
        <v>50</v>
      </c>
      <c r="R213" s="19"/>
      <c r="S213" s="19" t="s">
        <v>505</v>
      </c>
    </row>
  </sheetData>
  <autoFilter ref="A1:S213"/>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6796875" defaultRowHeight="15" customHeight="false" zeroHeight="false" outlineLevelRow="0" outlineLevelCol="0"/>
  <cols>
    <col collapsed="false" customWidth="true" hidden="false" outlineLevel="0" max="1" min="1" style="1" width="6"/>
    <col collapsed="false" customWidth="true" hidden="false" outlineLevel="0" max="2" min="2" style="1" width="40"/>
    <col collapsed="false" customWidth="true" hidden="false" outlineLevel="0" max="3" min="3" style="1" width="8"/>
    <col collapsed="false" customWidth="true" hidden="false" outlineLevel="0" max="4" min="4" style="1" width="6"/>
    <col collapsed="false" customWidth="true" hidden="false" outlineLevel="0" max="6" min="5" style="1" width="14"/>
    <col collapsed="false" customWidth="true" hidden="false" outlineLevel="0" max="7" min="7" style="1" width="11"/>
    <col collapsed="false" customWidth="true" hidden="false" outlineLevel="0" max="9" min="8" style="1" width="9"/>
    <col collapsed="false" customWidth="true" hidden="false" outlineLevel="0" max="10" min="10" style="1" width="10"/>
    <col collapsed="false" customWidth="true" hidden="false" outlineLevel="0" max="12" min="11" style="1" width="12"/>
  </cols>
  <sheetData>
    <row r="1" customFormat="false" ht="23.25" hidden="false" customHeight="true" outlineLevel="0" collapsed="false">
      <c r="A1" s="23" t="s">
        <v>35</v>
      </c>
      <c r="B1" s="23" t="s">
        <v>524</v>
      </c>
      <c r="C1" s="23" t="s">
        <v>24</v>
      </c>
      <c r="D1" s="23" t="s">
        <v>25</v>
      </c>
      <c r="E1" s="23" t="s">
        <v>26</v>
      </c>
      <c r="F1" s="23" t="s">
        <v>27</v>
      </c>
      <c r="G1" s="23" t="s">
        <v>29</v>
      </c>
      <c r="H1" s="23" t="s">
        <v>30</v>
      </c>
      <c r="I1" s="23" t="s">
        <v>31</v>
      </c>
      <c r="J1" s="23" t="s">
        <v>33</v>
      </c>
      <c r="K1" s="23" t="s">
        <v>34</v>
      </c>
      <c r="L1" s="23" t="s">
        <v>38</v>
      </c>
    </row>
    <row r="2" customFormat="false" ht="15" hidden="false" customHeight="true" outlineLevel="0" collapsed="false">
      <c r="A2" s="24" t="n">
        <f aca="false">'All Locations'!N2</f>
        <v>1</v>
      </c>
      <c r="B2" s="24" t="str">
        <f aca="false">IF('All Locations'!A2="","",'All Locations'!A2)</f>
        <v>Drs. Batten &amp; Boules Dental</v>
      </c>
      <c r="C2" s="24" t="str">
        <f aca="false">IF('All Locations'!C2="","",'All Locations'!C2)</f>
        <v>SGA</v>
      </c>
      <c r="D2" s="24" t="str">
        <f aca="false">IF('All Locations'!D2="","",'All Locations'!D2)</f>
        <v>FL</v>
      </c>
      <c r="E2" s="25" t="n">
        <f aca="false">'All Locations'!E2</f>
        <v>445451</v>
      </c>
      <c r="F2" s="25" t="n">
        <f aca="false">'All Locations'!F2</f>
        <v>528439.04</v>
      </c>
      <c r="G2" s="26" t="n">
        <f aca="false">'All Locations'!H2</f>
        <v>0.186301164437839</v>
      </c>
      <c r="H2" s="27" t="n">
        <f aca="false">'All Locations'!I2</f>
        <v>31</v>
      </c>
      <c r="I2" s="27" t="n">
        <f aca="false">'All Locations'!J2</f>
        <v>109</v>
      </c>
      <c r="J2" s="26" t="n">
        <f aca="false">'All Locations'!L2</f>
        <v>2.51612903225806</v>
      </c>
      <c r="K2" s="26" t="n">
        <f aca="false">'All Locations'!M2</f>
        <v>1.11823231156593</v>
      </c>
      <c r="L2" s="24" t="str">
        <f aca="false">IF('All Locations'!Q2="","",'All Locations'!Q2)</f>
        <v>Active</v>
      </c>
    </row>
    <row r="3" customFormat="false" ht="15" hidden="false" customHeight="true" outlineLevel="0" collapsed="false">
      <c r="A3" s="28" t="n">
        <f aca="false">'All Locations'!N3</f>
        <v>2</v>
      </c>
      <c r="B3" s="28" t="str">
        <f aca="false">IF('All Locations'!A3="","",'All Locations'!A3)</f>
        <v>Stone Barn Dentistry</v>
      </c>
      <c r="C3" s="28" t="str">
        <f aca="false">IF('All Locations'!C3="","",'All Locations'!C3)</f>
        <v>Gen4</v>
      </c>
      <c r="D3" s="28" t="str">
        <f aca="false">IF('All Locations'!D3="","",'All Locations'!D3)</f>
        <v>MN</v>
      </c>
      <c r="E3" s="29" t="n">
        <f aca="false">'All Locations'!E3</f>
        <v>555704.92</v>
      </c>
      <c r="F3" s="29" t="n">
        <f aca="false">'All Locations'!F3</f>
        <v>640086.62</v>
      </c>
      <c r="G3" s="30" t="n">
        <f aca="false">'All Locations'!H3</f>
        <v>0.151846235228581</v>
      </c>
      <c r="H3" s="31" t="n">
        <f aca="false">'All Locations'!I3</f>
        <v>52</v>
      </c>
      <c r="I3" s="31" t="n">
        <f aca="false">'All Locations'!J3</f>
        <v>134</v>
      </c>
      <c r="J3" s="30" t="n">
        <f aca="false">'All Locations'!L3</f>
        <v>1.57692307692308</v>
      </c>
      <c r="K3" s="30" t="n">
        <f aca="false">'All Locations'!M3</f>
        <v>0.72187697190638</v>
      </c>
      <c r="L3" s="28" t="str">
        <f aca="false">IF('All Locations'!Q3="","",'All Locations'!Q3)</f>
        <v>Inactive</v>
      </c>
    </row>
    <row r="4" customFormat="false" ht="15" hidden="false" customHeight="true" outlineLevel="0" collapsed="false">
      <c r="A4" s="24" t="n">
        <f aca="false">'All Locations'!N4</f>
        <v>3</v>
      </c>
      <c r="B4" s="24" t="str">
        <f aca="false">IF('All Locations'!A4="","",'All Locations'!A4)</f>
        <v>Sharp Smiles Dentistry</v>
      </c>
      <c r="C4" s="24" t="str">
        <f aca="false">IF('All Locations'!C4="","",'All Locations'!C4)</f>
        <v>SGA</v>
      </c>
      <c r="D4" s="24" t="str">
        <f aca="false">IF('All Locations'!D4="","",'All Locations'!D4)</f>
        <v>GA</v>
      </c>
      <c r="E4" s="25" t="n">
        <f aca="false">'All Locations'!E4</f>
        <v>341128.69</v>
      </c>
      <c r="F4" s="25" t="n">
        <f aca="false">'All Locations'!F4</f>
        <v>483480.23</v>
      </c>
      <c r="G4" s="26" t="n">
        <f aca="false">'All Locations'!H4</f>
        <v>0.417295713239482</v>
      </c>
      <c r="H4" s="27" t="n">
        <f aca="false">'All Locations'!I4</f>
        <v>67</v>
      </c>
      <c r="I4" s="27" t="n">
        <f aca="false">'All Locations'!J4</f>
        <v>141</v>
      </c>
      <c r="J4" s="26" t="n">
        <f aca="false">'All Locations'!L4</f>
        <v>1.1044776119403</v>
      </c>
      <c r="K4" s="26" t="n">
        <f aca="false">'All Locations'!M4</f>
        <v>0.692168472719808</v>
      </c>
      <c r="L4" s="24" t="str">
        <f aca="false">IF('All Locations'!Q4="","",'All Locations'!Q4)</f>
        <v>Active</v>
      </c>
    </row>
    <row r="5" customFormat="false" ht="15" hidden="false" customHeight="true" outlineLevel="0" collapsed="false">
      <c r="A5" s="28" t="n">
        <f aca="false">'All Locations'!N5</f>
        <v>4</v>
      </c>
      <c r="B5" s="28" t="str">
        <f aca="false">IF('All Locations'!A5="","",'All Locations'!A5)</f>
        <v>Southern Oak Dental - Greenville</v>
      </c>
      <c r="C5" s="28" t="str">
        <f aca="false">IF('All Locations'!C5="","",'All Locations'!C5)</f>
        <v>SGA</v>
      </c>
      <c r="D5" s="28" t="str">
        <f aca="false">IF('All Locations'!D5="","",'All Locations'!D5)</f>
        <v>SC</v>
      </c>
      <c r="E5" s="29" t="n">
        <f aca="false">'All Locations'!E5</f>
        <v>353594.25</v>
      </c>
      <c r="F5" s="29" t="n">
        <f aca="false">'All Locations'!F5</f>
        <v>599936.71</v>
      </c>
      <c r="G5" s="30" t="n">
        <f aca="false">'All Locations'!H5</f>
        <v>0.696681181891391</v>
      </c>
      <c r="H5" s="31" t="n">
        <f aca="false">'All Locations'!I5</f>
        <v>162</v>
      </c>
      <c r="I5" s="31" t="n">
        <f aca="false">'All Locations'!J5</f>
        <v>252</v>
      </c>
      <c r="J5" s="30" t="n">
        <f aca="false">'All Locations'!L5</f>
        <v>0.555555555555556</v>
      </c>
      <c r="K5" s="30" t="n">
        <f aca="false">'All Locations'!M5</f>
        <v>0.640230931357057</v>
      </c>
      <c r="L5" s="28" t="str">
        <f aca="false">IF('All Locations'!Q5="","",'All Locations'!Q5)</f>
        <v>Active</v>
      </c>
    </row>
    <row r="6" customFormat="false" ht="15" hidden="false" customHeight="true" outlineLevel="0" collapsed="false">
      <c r="A6" s="24" t="n">
        <f aca="false">'All Locations'!N6</f>
        <v>5</v>
      </c>
      <c r="B6" s="24" t="str">
        <f aca="false">IF('All Locations'!A6="","",'All Locations'!A6)</f>
        <v>Kingston Village Dentistry</v>
      </c>
      <c r="C6" s="24" t="str">
        <f aca="false">IF('All Locations'!C6="","",'All Locations'!C6)</f>
        <v>SGA</v>
      </c>
      <c r="D6" s="24" t="str">
        <f aca="false">IF('All Locations'!D6="","",'All Locations'!D6)</f>
        <v>SC</v>
      </c>
      <c r="E6" s="25" t="n">
        <f aca="false">'All Locations'!E6</f>
        <v>320233.55</v>
      </c>
      <c r="F6" s="25" t="n">
        <f aca="false">'All Locations'!F6</f>
        <v>491118.18</v>
      </c>
      <c r="G6" s="26" t="n">
        <f aca="false">'All Locations'!H6</f>
        <v>0.533625005874619</v>
      </c>
      <c r="H6" s="27" t="n">
        <f aca="false">'All Locations'!I6</f>
        <v>99</v>
      </c>
      <c r="I6" s="27" t="n">
        <f aca="false">'All Locations'!J6</f>
        <v>166</v>
      </c>
      <c r="J6" s="26" t="n">
        <f aca="false">'All Locations'!L6</f>
        <v>0.676767676767677</v>
      </c>
      <c r="K6" s="26" t="n">
        <f aca="false">'All Locations'!M6</f>
        <v>0.590882074231842</v>
      </c>
      <c r="L6" s="24" t="str">
        <f aca="false">IF('All Locations'!Q6="","",'All Locations'!Q6)</f>
        <v>Active</v>
      </c>
    </row>
    <row r="7" customFormat="false" ht="15" hidden="false" customHeight="true" outlineLevel="0" collapsed="false">
      <c r="A7" s="28" t="n">
        <f aca="false">'All Locations'!N7</f>
        <v>6</v>
      </c>
      <c r="B7" s="28" t="str">
        <f aca="false">IF('All Locations'!A7="","",'All Locations'!A7)</f>
        <v>SGA - DPSW - Eric T. Moskowitz, DDS, PA</v>
      </c>
      <c r="C7" s="28" t="str">
        <f aca="false">IF('All Locations'!C7="","",'All Locations'!C7)</f>
        <v>SGA</v>
      </c>
      <c r="D7" s="28" t="str">
        <f aca="false">IF('All Locations'!D7="","",'All Locations'!D7)</f>
        <v>NC</v>
      </c>
      <c r="E7" s="29" t="n">
        <f aca="false">'All Locations'!E7</f>
        <v>426753.02</v>
      </c>
      <c r="F7" s="29" t="n">
        <f aca="false">'All Locations'!F7</f>
        <v>417481.33</v>
      </c>
      <c r="G7" s="30" t="n">
        <f aca="false">'All Locations'!H7</f>
        <v>-0.0217261262732247</v>
      </c>
      <c r="H7" s="31" t="n">
        <f aca="false">'All Locations'!I7</f>
        <v>34</v>
      </c>
      <c r="I7" s="31" t="n">
        <f aca="false">'All Locations'!J7</f>
        <v>78</v>
      </c>
      <c r="J7" s="30" t="n">
        <f aca="false">'All Locations'!L7</f>
        <v>1.29411764705882</v>
      </c>
      <c r="K7" s="30" t="n">
        <f aca="false">'All Locations'!M7</f>
        <v>0.504611383059595</v>
      </c>
      <c r="L7" s="28" t="str">
        <f aca="false">IF('All Locations'!Q7="","",'All Locations'!Q7)</f>
        <v>Active</v>
      </c>
    </row>
    <row r="8" customFormat="false" ht="15" hidden="false" customHeight="true" outlineLevel="0" collapsed="false">
      <c r="A8" s="24" t="n">
        <f aca="false">'All Locations'!N8</f>
        <v>7</v>
      </c>
      <c r="B8" s="24" t="str">
        <f aca="false">IF('All Locations'!A8="","",'All Locations'!A8)</f>
        <v>Lane Periodontics and Implants  - Madison</v>
      </c>
      <c r="C8" s="24" t="str">
        <f aca="false">IF('All Locations'!C8="","",'All Locations'!C8)</f>
        <v>SGA</v>
      </c>
      <c r="D8" s="24" t="str">
        <f aca="false">IF('All Locations'!D8="","",'All Locations'!D8)</f>
        <v>AL</v>
      </c>
      <c r="E8" s="25" t="n">
        <f aca="false">'All Locations'!E8</f>
        <v>306106.21</v>
      </c>
      <c r="F8" s="25" t="n">
        <f aca="false">'All Locations'!F8</f>
        <v>424058.3</v>
      </c>
      <c r="G8" s="26" t="n">
        <f aca="false">'All Locations'!H8</f>
        <v>0.385330601427524</v>
      </c>
      <c r="H8" s="27" t="n">
        <f aca="false">'All Locations'!I8</f>
        <v>87</v>
      </c>
      <c r="I8" s="27" t="n">
        <f aca="false">'All Locations'!J8</f>
        <v>138</v>
      </c>
      <c r="J8" s="26" t="n">
        <f aca="false">'All Locations'!L8</f>
        <v>0.586206896551724</v>
      </c>
      <c r="K8" s="26" t="n">
        <f aca="false">'All Locations'!M8</f>
        <v>0.465681119477204</v>
      </c>
      <c r="L8" s="24" t="str">
        <f aca="false">IF('All Locations'!Q8="","",'All Locations'!Q8)</f>
        <v>Inactive</v>
      </c>
    </row>
    <row r="9" customFormat="false" ht="15" hidden="false" customHeight="true" outlineLevel="0" collapsed="false">
      <c r="A9" s="28" t="n">
        <f aca="false">'All Locations'!N9</f>
        <v>8</v>
      </c>
      <c r="B9" s="28" t="str">
        <f aca="false">IF('All Locations'!A9="","",'All Locations'!A9)</f>
        <v>Elite Dentistry</v>
      </c>
      <c r="C9" s="28" t="str">
        <f aca="false">IF('All Locations'!C9="","",'All Locations'!C9)</f>
        <v>SGA</v>
      </c>
      <c r="D9" s="28" t="str">
        <f aca="false">IF('All Locations'!D9="","",'All Locations'!D9)</f>
        <v>TN</v>
      </c>
      <c r="E9" s="29" t="n">
        <f aca="false">'All Locations'!E9</f>
        <v>958742.3</v>
      </c>
      <c r="F9" s="29" t="n">
        <f aca="false">'All Locations'!F9</f>
        <v>1095573.35</v>
      </c>
      <c r="G9" s="30" t="n">
        <f aca="false">'All Locations'!H9</f>
        <v>0.14271932092701</v>
      </c>
      <c r="H9" s="31" t="n">
        <f aca="false">'All Locations'!I9</f>
        <v>154</v>
      </c>
      <c r="I9" s="31" t="n">
        <f aca="false">'All Locations'!J9</f>
        <v>274</v>
      </c>
      <c r="J9" s="30" t="n">
        <f aca="false">'All Locations'!L9</f>
        <v>0.779220779220779</v>
      </c>
      <c r="K9" s="30" t="n">
        <f aca="false">'All Locations'!M9</f>
        <v>0.397319904244518</v>
      </c>
      <c r="L9" s="28" t="str">
        <f aca="false">IF('All Locations'!Q9="","",'All Locations'!Q9)</f>
        <v>Active</v>
      </c>
    </row>
    <row r="10" customFormat="false" ht="15" hidden="false" customHeight="true" outlineLevel="0" collapsed="false">
      <c r="A10" s="24" t="n">
        <f aca="false">'All Locations'!N10</f>
        <v>9</v>
      </c>
      <c r="B10" s="24" t="str">
        <f aca="false">IF('All Locations'!A10="","",'All Locations'!A10)</f>
        <v>Biltmore Dental Center</v>
      </c>
      <c r="C10" s="24" t="str">
        <f aca="false">IF('All Locations'!C10="","",'All Locations'!C10)</f>
        <v>Gen4</v>
      </c>
      <c r="D10" s="24" t="str">
        <f aca="false">IF('All Locations'!D10="","",'All Locations'!D10)</f>
        <v>AZ</v>
      </c>
      <c r="E10" s="25" t="n">
        <f aca="false">'All Locations'!E10</f>
        <v>495866.69</v>
      </c>
      <c r="F10" s="25" t="n">
        <f aca="false">'All Locations'!F10</f>
        <v>688698.94</v>
      </c>
      <c r="G10" s="26" t="n">
        <f aca="false">'All Locations'!H10</f>
        <v>0.388879216710443</v>
      </c>
      <c r="H10" s="27" t="n">
        <f aca="false">'All Locations'!I10</f>
        <v>95</v>
      </c>
      <c r="I10" s="27" t="n">
        <f aca="false">'All Locations'!J10</f>
        <v>133</v>
      </c>
      <c r="J10" s="26" t="n">
        <f aca="false">'All Locations'!L10</f>
        <v>0.4</v>
      </c>
      <c r="K10" s="26" t="n">
        <f aca="false">'All Locations'!M10</f>
        <v>0.393327530026266</v>
      </c>
      <c r="L10" s="24" t="str">
        <f aca="false">IF('All Locations'!Q10="","",'All Locations'!Q10)</f>
        <v>Active</v>
      </c>
    </row>
    <row r="11" customFormat="false" ht="15" hidden="false" customHeight="true" outlineLevel="0" collapsed="false">
      <c r="A11" s="28" t="n">
        <f aca="false">'All Locations'!N11</f>
        <v>10</v>
      </c>
      <c r="B11" s="28" t="str">
        <f aca="false">IF('All Locations'!A11="","",'All Locations'!A11)</f>
        <v>Toccoa Family Dentistry</v>
      </c>
      <c r="C11" s="28" t="str">
        <f aca="false">IF('All Locations'!C11="","",'All Locations'!C11)</f>
        <v>SGA</v>
      </c>
      <c r="D11" s="28" t="str">
        <f aca="false">IF('All Locations'!D11="","",'All Locations'!D11)</f>
        <v>GA</v>
      </c>
      <c r="E11" s="29" t="n">
        <f aca="false">'All Locations'!E11</f>
        <v>412245</v>
      </c>
      <c r="F11" s="29" t="n">
        <f aca="false">'All Locations'!F11</f>
        <v>413303</v>
      </c>
      <c r="G11" s="30" t="n">
        <f aca="false">'All Locations'!H11</f>
        <v>0.00256643500830817</v>
      </c>
      <c r="H11" s="31" t="n">
        <f aca="false">'All Locations'!I11</f>
        <v>70</v>
      </c>
      <c r="I11" s="31" t="n">
        <f aca="false">'All Locations'!J11</f>
        <v>136</v>
      </c>
      <c r="J11" s="30" t="n">
        <f aca="false">'All Locations'!L11</f>
        <v>0.942857142857143</v>
      </c>
      <c r="K11" s="30" t="n">
        <f aca="false">'All Locations'!M11</f>
        <v>0.378682718147842</v>
      </c>
      <c r="L11" s="28" t="str">
        <f aca="false">IF('All Locations'!Q11="","",'All Locations'!Q11)</f>
        <v>Active</v>
      </c>
    </row>
    <row r="12" customFormat="false" ht="15" hidden="false" customHeight="true" outlineLevel="0" collapsed="false">
      <c r="A12" s="24" t="n">
        <f aca="false">'All Locations'!N12</f>
        <v>11</v>
      </c>
      <c r="B12" s="24" t="str">
        <f aca="false">IF('All Locations'!A12="","",'All Locations'!A12)</f>
        <v>Advanced Dental Center of Summerville</v>
      </c>
      <c r="C12" s="24" t="str">
        <f aca="false">IF('All Locations'!C12="","",'All Locations'!C12)</f>
        <v>SGA</v>
      </c>
      <c r="D12" s="24" t="str">
        <f aca="false">IF('All Locations'!D12="","",'All Locations'!D12)</f>
        <v>SC</v>
      </c>
      <c r="E12" s="25" t="n">
        <f aca="false">'All Locations'!E12</f>
        <v>466653.37</v>
      </c>
      <c r="F12" s="25" t="n">
        <f aca="false">'All Locations'!F12</f>
        <v>604099.2</v>
      </c>
      <c r="G12" s="26" t="n">
        <f aca="false">'All Locations'!H12</f>
        <v>0.294535170719971</v>
      </c>
      <c r="H12" s="27" t="n">
        <f aca="false">'All Locations'!I12</f>
        <v>68</v>
      </c>
      <c r="I12" s="27" t="n">
        <f aca="false">'All Locations'!J12</f>
        <v>98</v>
      </c>
      <c r="J12" s="26" t="n">
        <f aca="false">'All Locations'!L12</f>
        <v>0.441176470588235</v>
      </c>
      <c r="K12" s="26" t="n">
        <f aca="false">'All Locations'!M12</f>
        <v>0.353191690667277</v>
      </c>
      <c r="L12" s="24" t="str">
        <f aca="false">IF('All Locations'!Q12="","",'All Locations'!Q12)</f>
        <v>Active</v>
      </c>
    </row>
    <row r="13" customFormat="false" ht="15" hidden="false" customHeight="true" outlineLevel="0" collapsed="false">
      <c r="A13" s="28" t="n">
        <f aca="false">'All Locations'!N13</f>
        <v>12</v>
      </c>
      <c r="B13" s="28" t="str">
        <f aca="false">IF('All Locations'!A13="","",'All Locations'!A13)</f>
        <v>Dental Partners - Camilla</v>
      </c>
      <c r="C13" s="28" t="str">
        <f aca="false">IF('All Locations'!C13="","",'All Locations'!C13)</f>
        <v>SGA</v>
      </c>
      <c r="D13" s="28" t="str">
        <f aca="false">IF('All Locations'!D13="","",'All Locations'!D13)</f>
        <v>GA</v>
      </c>
      <c r="E13" s="29" t="n">
        <f aca="false">'All Locations'!E13</f>
        <v>269567</v>
      </c>
      <c r="F13" s="29" t="n">
        <f aca="false">'All Locations'!F13</f>
        <v>337294.5</v>
      </c>
      <c r="G13" s="30" t="n">
        <f aca="false">'All Locations'!H13</f>
        <v>0.251245515957072</v>
      </c>
      <c r="H13" s="31" t="n">
        <f aca="false">'All Locations'!I13</f>
        <v>45</v>
      </c>
      <c r="I13" s="31" t="n">
        <f aca="false">'All Locations'!J13</f>
        <v>66</v>
      </c>
      <c r="J13" s="30" t="n">
        <f aca="false">'All Locations'!L13</f>
        <v>0.466666666666667</v>
      </c>
      <c r="K13" s="30" t="n">
        <f aca="false">'All Locations'!M13</f>
        <v>0.33741397624091</v>
      </c>
      <c r="L13" s="28" t="str">
        <f aca="false">IF('All Locations'!Q13="","",'All Locations'!Q13)</f>
        <v>Active</v>
      </c>
    </row>
    <row r="14" customFormat="false" ht="15" hidden="false" customHeight="true" outlineLevel="0" collapsed="false">
      <c r="A14" s="24" t="n">
        <f aca="false">'All Locations'!N14</f>
        <v>13</v>
      </c>
      <c r="B14" s="24" t="str">
        <f aca="false">IF('All Locations'!A14="","",'All Locations'!A14)</f>
        <v>Coosa Dental Associates</v>
      </c>
      <c r="C14" s="24" t="str">
        <f aca="false">IF('All Locations'!C14="","",'All Locations'!C14)</f>
        <v>SGA</v>
      </c>
      <c r="D14" s="24" t="str">
        <f aca="false">IF('All Locations'!D14="","",'All Locations'!D14)</f>
        <v>GA</v>
      </c>
      <c r="E14" s="25" t="n">
        <f aca="false">'All Locations'!E14</f>
        <v>771230.94</v>
      </c>
      <c r="F14" s="25" t="n">
        <f aca="false">'All Locations'!F14</f>
        <v>1038378.94</v>
      </c>
      <c r="G14" s="26" t="n">
        <f aca="false">'All Locations'!H14</f>
        <v>0.346391704668902</v>
      </c>
      <c r="H14" s="27" t="n">
        <f aca="false">'All Locations'!I14</f>
        <v>223</v>
      </c>
      <c r="I14" s="27" t="n">
        <f aca="false">'All Locations'!J14</f>
        <v>295</v>
      </c>
      <c r="J14" s="26" t="n">
        <f aca="false">'All Locations'!L14</f>
        <v>0.322869955156951</v>
      </c>
      <c r="K14" s="26" t="n">
        <f aca="false">'All Locations'!M14</f>
        <v>0.336983004864122</v>
      </c>
      <c r="L14" s="24" t="str">
        <f aca="false">IF('All Locations'!Q14="","",'All Locations'!Q14)</f>
        <v>Active</v>
      </c>
    </row>
    <row r="15" customFormat="false" ht="15" hidden="false" customHeight="true" outlineLevel="0" collapsed="false">
      <c r="A15" s="28" t="n">
        <f aca="false">'All Locations'!N15</f>
        <v>14</v>
      </c>
      <c r="B15" s="28" t="str">
        <f aca="false">IF('All Locations'!A15="","",'All Locations'!A15)</f>
        <v>Alpharetta Periodontics &amp; Dental Implants</v>
      </c>
      <c r="C15" s="28" t="str">
        <f aca="false">IF('All Locations'!C15="","",'All Locations'!C15)</f>
        <v>SGA</v>
      </c>
      <c r="D15" s="28" t="str">
        <f aca="false">IF('All Locations'!D15="","",'All Locations'!D15)</f>
        <v>GA</v>
      </c>
      <c r="E15" s="29" t="n">
        <f aca="false">'All Locations'!E15</f>
        <v>534609.9</v>
      </c>
      <c r="F15" s="29" t="n">
        <f aca="false">'All Locations'!F15</f>
        <v>698487.5</v>
      </c>
      <c r="G15" s="30" t="n">
        <f aca="false">'All Locations'!H15</f>
        <v>0.306536785046442</v>
      </c>
      <c r="H15" s="31" t="n">
        <f aca="false">'All Locations'!I15</f>
        <v>143</v>
      </c>
      <c r="I15" s="31" t="n">
        <f aca="false">'All Locations'!J15</f>
        <v>194</v>
      </c>
      <c r="J15" s="30" t="n">
        <f aca="false">'All Locations'!L15</f>
        <v>0.356643356643357</v>
      </c>
      <c r="K15" s="30" t="n">
        <f aca="false">'All Locations'!M15</f>
        <v>0.326579413685208</v>
      </c>
      <c r="L15" s="28" t="str">
        <f aca="false">IF('All Locations'!Q15="","",'All Locations'!Q15)</f>
        <v>Inactive</v>
      </c>
    </row>
    <row r="16" customFormat="false" ht="15" hidden="false" customHeight="true" outlineLevel="0" collapsed="false">
      <c r="A16" s="24" t="n">
        <f aca="false">'All Locations'!N16</f>
        <v>15</v>
      </c>
      <c r="B16" s="24" t="str">
        <f aca="false">IF('All Locations'!A16="","",'All Locations'!A16)</f>
        <v>East Sac Dental</v>
      </c>
      <c r="C16" s="24" t="str">
        <f aca="false">IF('All Locations'!C16="","",'All Locations'!C16)</f>
        <v>Gen4</v>
      </c>
      <c r="D16" s="24" t="str">
        <f aca="false">IF('All Locations'!D16="","",'All Locations'!D16)</f>
        <v>CA</v>
      </c>
      <c r="E16" s="25" t="n">
        <f aca="false">'All Locations'!E16</f>
        <v>992979.6</v>
      </c>
      <c r="F16" s="25" t="n">
        <f aca="false">'All Locations'!F16</f>
        <v>1099693</v>
      </c>
      <c r="G16" s="26" t="n">
        <f aca="false">'All Locations'!H16</f>
        <v>0.10746786741641</v>
      </c>
      <c r="H16" s="27" t="n">
        <f aca="false">'All Locations'!I16</f>
        <v>87</v>
      </c>
      <c r="I16" s="27" t="n">
        <f aca="false">'All Locations'!J16</f>
        <v>137</v>
      </c>
      <c r="J16" s="26" t="n">
        <f aca="false">'All Locations'!L16</f>
        <v>0.574712643678161</v>
      </c>
      <c r="K16" s="26" t="n">
        <f aca="false">'All Locations'!M16</f>
        <v>0.29436577792111</v>
      </c>
      <c r="L16" s="24" t="str">
        <f aca="false">IF('All Locations'!Q16="","",'All Locations'!Q16)</f>
        <v>Active</v>
      </c>
    </row>
    <row r="17" customFormat="false" ht="15" hidden="false" customHeight="true" outlineLevel="0" collapsed="false">
      <c r="A17" s="28" t="n">
        <f aca="false">'All Locations'!N17</f>
        <v>16</v>
      </c>
      <c r="B17" s="28" t="str">
        <f aca="false">IF('All Locations'!A17="","",'All Locations'!A17)</f>
        <v>NOVA Institute - Dr. Brian Feeney</v>
      </c>
      <c r="C17" s="28" t="str">
        <f aca="false">IF('All Locations'!C17="","",'All Locations'!C17)</f>
        <v>Gen4</v>
      </c>
      <c r="D17" s="28" t="str">
        <f aca="false">IF('All Locations'!D17="","",'All Locations'!D17)</f>
        <v>VA</v>
      </c>
      <c r="E17" s="29" t="n">
        <f aca="false">'All Locations'!E17</f>
        <v>839986</v>
      </c>
      <c r="F17" s="29" t="n">
        <f aca="false">'All Locations'!F17</f>
        <v>949125.19</v>
      </c>
      <c r="G17" s="30" t="n">
        <f aca="false">'All Locations'!H17</f>
        <v>0.129929772639068</v>
      </c>
      <c r="H17" s="31" t="n">
        <f aca="false">'All Locations'!I17</f>
        <v>49</v>
      </c>
      <c r="I17" s="31" t="n">
        <f aca="false">'All Locations'!J17</f>
        <v>75</v>
      </c>
      <c r="J17" s="30" t="n">
        <f aca="false">'All Locations'!L17</f>
        <v>0.530612244897959</v>
      </c>
      <c r="K17" s="30" t="n">
        <f aca="false">'All Locations'!M17</f>
        <v>0.290202761542624</v>
      </c>
      <c r="L17" s="28" t="str">
        <f aca="false">IF('All Locations'!Q17="","",'All Locations'!Q17)</f>
        <v>Inactive</v>
      </c>
    </row>
    <row r="18" customFormat="false" ht="15" hidden="false" customHeight="true" outlineLevel="0" collapsed="false">
      <c r="A18" s="24" t="n">
        <f aca="false">'All Locations'!N18</f>
        <v>17</v>
      </c>
      <c r="B18" s="24" t="str">
        <f aca="false">IF('All Locations'!A18="","",'All Locations'!A18)</f>
        <v>Shunga Family Dental Care</v>
      </c>
      <c r="C18" s="24" t="str">
        <f aca="false">IF('All Locations'!C18="","",'All Locations'!C18)</f>
        <v>Gen4</v>
      </c>
      <c r="D18" s="24" t="str">
        <f aca="false">IF('All Locations'!D18="","",'All Locations'!D18)</f>
        <v>KS</v>
      </c>
      <c r="E18" s="25" t="n">
        <f aca="false">'All Locations'!E18</f>
        <v>777789</v>
      </c>
      <c r="F18" s="25" t="n">
        <f aca="false">'All Locations'!F18</f>
        <v>783699</v>
      </c>
      <c r="G18" s="26" t="n">
        <f aca="false">'All Locations'!H18</f>
        <v>0.00759846179362269</v>
      </c>
      <c r="H18" s="27" t="n">
        <f aca="false">'All Locations'!I18</f>
        <v>62</v>
      </c>
      <c r="I18" s="27" t="n">
        <f aca="false">'All Locations'!J18</f>
        <v>103</v>
      </c>
      <c r="J18" s="26" t="n">
        <f aca="false">'All Locations'!L18</f>
        <v>0.661290322580645</v>
      </c>
      <c r="K18" s="26" t="n">
        <f aca="false">'All Locations'!M18</f>
        <v>0.269075206108432</v>
      </c>
      <c r="L18" s="24" t="str">
        <f aca="false">IF('All Locations'!Q18="","",'All Locations'!Q18)</f>
        <v>Active</v>
      </c>
    </row>
    <row r="19" customFormat="false" ht="15" hidden="false" customHeight="true" outlineLevel="0" collapsed="false">
      <c r="A19" s="28" t="n">
        <f aca="false">'All Locations'!N19</f>
        <v>18</v>
      </c>
      <c r="B19" s="28" t="str">
        <f aca="false">IF('All Locations'!A19="","",'All Locations'!A19)</f>
        <v>Kzoo Family Dental</v>
      </c>
      <c r="C19" s="28" t="str">
        <f aca="false">IF('All Locations'!C19="","",'All Locations'!C19)</f>
        <v>Gen4</v>
      </c>
      <c r="D19" s="28" t="str">
        <f aca="false">IF('All Locations'!D19="","",'All Locations'!D19)</f>
        <v>MI</v>
      </c>
      <c r="E19" s="29" t="n">
        <f aca="false">'All Locations'!E19</f>
        <v>628614.85</v>
      </c>
      <c r="F19" s="29" t="n">
        <f aca="false">'All Locations'!F19</f>
        <v>907495.16</v>
      </c>
      <c r="G19" s="30" t="n">
        <f aca="false">'All Locations'!H19</f>
        <v>0.443642573827201</v>
      </c>
      <c r="H19" s="31" t="n">
        <f aca="false">'All Locations'!I19</f>
        <v>160</v>
      </c>
      <c r="I19" s="31" t="n">
        <f aca="false">'All Locations'!J19</f>
        <v>161</v>
      </c>
      <c r="J19" s="30" t="n">
        <f aca="false">'All Locations'!L19</f>
        <v>0.00625</v>
      </c>
      <c r="K19" s="30" t="n">
        <f aca="false">'All Locations'!M19</f>
        <v>0.268685544296321</v>
      </c>
      <c r="L19" s="28" t="str">
        <f aca="false">IF('All Locations'!Q19="","",'All Locations'!Q19)</f>
        <v>Inactive</v>
      </c>
    </row>
    <row r="20" customFormat="false" ht="15" hidden="false" customHeight="true" outlineLevel="0" collapsed="false">
      <c r="A20" s="24" t="n">
        <f aca="false">'All Locations'!N20</f>
        <v>19</v>
      </c>
      <c r="B20" s="24" t="str">
        <f aca="false">IF('All Locations'!A20="","",'All Locations'!A20)</f>
        <v>Nashville Aesthetic Dentistry</v>
      </c>
      <c r="C20" s="24" t="str">
        <f aca="false">IF('All Locations'!C20="","",'All Locations'!C20)</f>
        <v>Gen4</v>
      </c>
      <c r="D20" s="24" t="str">
        <f aca="false">IF('All Locations'!D20="","",'All Locations'!D20)</f>
        <v>TN</v>
      </c>
      <c r="E20" s="25" t="n">
        <f aca="false">'All Locations'!E20</f>
        <v>1592921.12</v>
      </c>
      <c r="F20" s="25" t="n">
        <f aca="false">'All Locations'!F20</f>
        <v>2024227.08</v>
      </c>
      <c r="G20" s="26" t="n">
        <f aca="false">'All Locations'!H20</f>
        <v>0.270764166903632</v>
      </c>
      <c r="H20" s="27" t="n">
        <f aca="false">'All Locations'!I20</f>
        <v>121</v>
      </c>
      <c r="I20" s="27" t="n">
        <f aca="false">'All Locations'!J20</f>
        <v>153</v>
      </c>
      <c r="J20" s="26" t="n">
        <f aca="false">'All Locations'!L20</f>
        <v>0.264462809917355</v>
      </c>
      <c r="K20" s="26" t="n">
        <f aca="false">'All Locations'!M20</f>
        <v>0.268243624109121</v>
      </c>
      <c r="L20" s="24" t="str">
        <f aca="false">IF('All Locations'!Q20="","",'All Locations'!Q20)</f>
        <v>Inactive</v>
      </c>
    </row>
    <row r="21" customFormat="false" ht="15" hidden="false" customHeight="true" outlineLevel="0" collapsed="false">
      <c r="A21" s="28" t="n">
        <f aca="false">'All Locations'!N21</f>
        <v>20</v>
      </c>
      <c r="B21" s="28" t="str">
        <f aca="false">IF('All Locations'!A21="","",'All Locations'!A21)</f>
        <v>Lady's Island Dental</v>
      </c>
      <c r="C21" s="28" t="str">
        <f aca="false">IF('All Locations'!C21="","",'All Locations'!C21)</f>
        <v>SGA</v>
      </c>
      <c r="D21" s="28" t="str">
        <f aca="false">IF('All Locations'!D21="","",'All Locations'!D21)</f>
        <v>SC</v>
      </c>
      <c r="E21" s="29" t="n">
        <f aca="false">'All Locations'!E21</f>
        <v>393550.32</v>
      </c>
      <c r="F21" s="29" t="n">
        <f aca="false">'All Locations'!F21</f>
        <v>478400.01</v>
      </c>
      <c r="G21" s="30" t="n">
        <f aca="false">'All Locations'!H21</f>
        <v>0.215600612394369</v>
      </c>
      <c r="H21" s="31" t="n">
        <f aca="false">'All Locations'!I21</f>
        <v>61</v>
      </c>
      <c r="I21" s="31" t="n">
        <f aca="false">'All Locations'!J21</f>
        <v>81</v>
      </c>
      <c r="J21" s="30" t="n">
        <f aca="false">'All Locations'!L21</f>
        <v>0.327868852459016</v>
      </c>
      <c r="K21" s="30" t="n">
        <f aca="false">'All Locations'!M21</f>
        <v>0.260507908420228</v>
      </c>
      <c r="L21" s="28" t="str">
        <f aca="false">IF('All Locations'!Q21="","",'All Locations'!Q21)</f>
        <v>Inactive</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6796875" defaultRowHeight="15" customHeight="false" zeroHeight="false" outlineLevelRow="0" outlineLevelCol="0"/>
  <cols>
    <col collapsed="false" customWidth="true" hidden="false" outlineLevel="0" max="1" min="1" style="1" width="6"/>
    <col collapsed="false" customWidth="true" hidden="false" outlineLevel="0" max="2" min="2" style="1" width="40"/>
    <col collapsed="false" customWidth="true" hidden="false" outlineLevel="0" max="3" min="3" style="1" width="8"/>
    <col collapsed="false" customWidth="true" hidden="false" outlineLevel="0" max="4" min="4" style="1" width="6"/>
    <col collapsed="false" customWidth="true" hidden="false" outlineLevel="0" max="6" min="5" style="1" width="14"/>
    <col collapsed="false" customWidth="true" hidden="false" outlineLevel="0" max="7" min="7" style="1" width="11"/>
    <col collapsed="false" customWidth="true" hidden="false" outlineLevel="0" max="9" min="8" style="1" width="9"/>
    <col collapsed="false" customWidth="true" hidden="false" outlineLevel="0" max="10" min="10" style="1" width="10"/>
    <col collapsed="false" customWidth="true" hidden="false" outlineLevel="0" max="12" min="11" style="1" width="12"/>
  </cols>
  <sheetData>
    <row r="1" customFormat="false" ht="23.25" hidden="false" customHeight="true" outlineLevel="0" collapsed="false">
      <c r="A1" s="32" t="s">
        <v>35</v>
      </c>
      <c r="B1" s="32" t="s">
        <v>524</v>
      </c>
      <c r="C1" s="32" t="s">
        <v>24</v>
      </c>
      <c r="D1" s="32" t="s">
        <v>25</v>
      </c>
      <c r="E1" s="32" t="s">
        <v>26</v>
      </c>
      <c r="F1" s="32" t="s">
        <v>27</v>
      </c>
      <c r="G1" s="32" t="s">
        <v>29</v>
      </c>
      <c r="H1" s="32" t="s">
        <v>30</v>
      </c>
      <c r="I1" s="32" t="s">
        <v>31</v>
      </c>
      <c r="J1" s="32" t="s">
        <v>33</v>
      </c>
      <c r="K1" s="32" t="s">
        <v>34</v>
      </c>
      <c r="L1" s="32" t="s">
        <v>38</v>
      </c>
    </row>
    <row r="2" customFormat="false" ht="15" hidden="false" customHeight="true" outlineLevel="0" collapsed="false">
      <c r="A2" s="24" t="n">
        <f aca="false">'All Locations'!N185</f>
        <v>184</v>
      </c>
      <c r="B2" s="24" t="str">
        <f aca="false">IF('All Locations'!A185="","",'All Locations'!A185)</f>
        <v>Main Street Family Dental of Lexington</v>
      </c>
      <c r="C2" s="24" t="str">
        <f aca="false">IF('All Locations'!C185="","",'All Locations'!C185)</f>
        <v>SGA</v>
      </c>
      <c r="D2" s="24" t="str">
        <f aca="false">IF('All Locations'!D185="","",'All Locations'!D185)</f>
        <v>SC</v>
      </c>
      <c r="E2" s="25" t="n">
        <f aca="false">'All Locations'!E185</f>
        <v>567200.64</v>
      </c>
      <c r="F2" s="25" t="n">
        <f aca="false">'All Locations'!F185</f>
        <v>408019.01</v>
      </c>
      <c r="G2" s="26" t="n">
        <f aca="false">'All Locations'!H185</f>
        <v>-0.280644306043096</v>
      </c>
      <c r="H2" s="27" t="n">
        <f aca="false">'All Locations'!I185</f>
        <v>95</v>
      </c>
      <c r="I2" s="27" t="n">
        <f aca="false">'All Locations'!J185</f>
        <v>86</v>
      </c>
      <c r="J2" s="26" t="n">
        <f aca="false">'All Locations'!L185</f>
        <v>-0.0947368421052632</v>
      </c>
      <c r="K2" s="26" t="n">
        <f aca="false">'All Locations'!M185</f>
        <v>-0.206281320467963</v>
      </c>
      <c r="L2" s="24" t="str">
        <f aca="false">IF('All Locations'!Q185="","",'All Locations'!Q185)</f>
        <v>Active</v>
      </c>
    </row>
    <row r="3" customFormat="false" ht="15" hidden="false" customHeight="true" outlineLevel="0" collapsed="false">
      <c r="A3" s="28" t="n">
        <f aca="false">'All Locations'!N186</f>
        <v>185</v>
      </c>
      <c r="B3" s="28" t="str">
        <f aca="false">IF('All Locations'!A186="","",'All Locations'!A186)</f>
        <v>Prairie Rock Dental</v>
      </c>
      <c r="C3" s="28" t="str">
        <f aca="false">IF('All Locations'!C186="","",'All Locations'!C186)</f>
        <v>Gen4</v>
      </c>
      <c r="D3" s="28" t="str">
        <f aca="false">IF('All Locations'!D186="","",'All Locations'!D186)</f>
        <v>KS</v>
      </c>
      <c r="E3" s="29" t="n">
        <f aca="false">'All Locations'!E186</f>
        <v>245951.96</v>
      </c>
      <c r="F3" s="29" t="n">
        <f aca="false">'All Locations'!F186</f>
        <v>197743.85</v>
      </c>
      <c r="G3" s="30" t="n">
        <f aca="false">'All Locations'!H186</f>
        <v>-0.196006203813135</v>
      </c>
      <c r="H3" s="31" t="n">
        <f aca="false">'All Locations'!I186</f>
        <v>110</v>
      </c>
      <c r="I3" s="31" t="n">
        <f aca="false">'All Locations'!J186</f>
        <v>85</v>
      </c>
      <c r="J3" s="30" t="n">
        <f aca="false">'All Locations'!L186</f>
        <v>-0.227272727272727</v>
      </c>
      <c r="K3" s="30" t="n">
        <f aca="false">'All Locations'!M186</f>
        <v>-0.208512813196972</v>
      </c>
      <c r="L3" s="28" t="str">
        <f aca="false">IF('All Locations'!Q186="","",'All Locations'!Q186)</f>
        <v>Active</v>
      </c>
    </row>
    <row r="4" customFormat="false" ht="15" hidden="false" customHeight="true" outlineLevel="0" collapsed="false">
      <c r="A4" s="24" t="n">
        <f aca="false">'All Locations'!N187</f>
        <v>186</v>
      </c>
      <c r="B4" s="24" t="str">
        <f aca="false">IF('All Locations'!A187="","",'All Locations'!A187)</f>
        <v>SGA - Reidsville Family Dentistry</v>
      </c>
      <c r="C4" s="24" t="str">
        <f aca="false">IF('All Locations'!C187="","",'All Locations'!C187)</f>
        <v>SGA</v>
      </c>
      <c r="D4" s="24" t="str">
        <f aca="false">IF('All Locations'!D187="","",'All Locations'!D187)</f>
        <v>GA</v>
      </c>
      <c r="E4" s="25" t="n">
        <f aca="false">'All Locations'!E187</f>
        <v>659584.63</v>
      </c>
      <c r="F4" s="25" t="n">
        <f aca="false">'All Locations'!F187</f>
        <v>565721.29</v>
      </c>
      <c r="G4" s="26" t="n">
        <f aca="false">'All Locations'!H187</f>
        <v>-0.142306742350864</v>
      </c>
      <c r="H4" s="27" t="n">
        <f aca="false">'All Locations'!I187</f>
        <v>179</v>
      </c>
      <c r="I4" s="27" t="n">
        <f aca="false">'All Locations'!J187</f>
        <v>123</v>
      </c>
      <c r="J4" s="26" t="n">
        <f aca="false">'All Locations'!L187</f>
        <v>-0.312849162011173</v>
      </c>
      <c r="K4" s="26" t="n">
        <f aca="false">'All Locations'!M187</f>
        <v>-0.210523710214988</v>
      </c>
      <c r="L4" s="24" t="str">
        <f aca="false">IF('All Locations'!Q187="","",'All Locations'!Q187)</f>
        <v>Active</v>
      </c>
    </row>
    <row r="5" customFormat="false" ht="15" hidden="false" customHeight="true" outlineLevel="0" collapsed="false">
      <c r="A5" s="28" t="n">
        <f aca="false">'All Locations'!N188</f>
        <v>187</v>
      </c>
      <c r="B5" s="28" t="str">
        <f aca="false">IF('All Locations'!A188="","",'All Locations'!A188)</f>
        <v>SGA - DPSW - Milledgville</v>
      </c>
      <c r="C5" s="28" t="str">
        <f aca="false">IF('All Locations'!C188="","",'All Locations'!C188)</f>
        <v>SGA</v>
      </c>
      <c r="D5" s="28" t="str">
        <f aca="false">IF('All Locations'!D188="","",'All Locations'!D188)</f>
        <v>GA</v>
      </c>
      <c r="E5" s="29" t="n">
        <f aca="false">'All Locations'!E188</f>
        <v>672097</v>
      </c>
      <c r="F5" s="29" t="n">
        <f aca="false">'All Locations'!F188</f>
        <v>589448.29</v>
      </c>
      <c r="G5" s="30" t="n">
        <f aca="false">'All Locations'!H188</f>
        <v>-0.122971401449493</v>
      </c>
      <c r="H5" s="31" t="n">
        <f aca="false">'All Locations'!I188</f>
        <v>210</v>
      </c>
      <c r="I5" s="31" t="n">
        <f aca="false">'All Locations'!J188</f>
        <v>133</v>
      </c>
      <c r="J5" s="30" t="n">
        <f aca="false">'All Locations'!L188</f>
        <v>-0.366666666666667</v>
      </c>
      <c r="K5" s="30" t="n">
        <f aca="false">'All Locations'!M188</f>
        <v>-0.220449507536363</v>
      </c>
      <c r="L5" s="28" t="str">
        <f aca="false">IF('All Locations'!Q188="","",'All Locations'!Q188)</f>
        <v>Active</v>
      </c>
    </row>
    <row r="6" customFormat="false" ht="15" hidden="false" customHeight="true" outlineLevel="0" collapsed="false">
      <c r="A6" s="24" t="n">
        <f aca="false">'All Locations'!N189</f>
        <v>188</v>
      </c>
      <c r="B6" s="24" t="str">
        <f aca="false">IF('All Locations'!A189="","",'All Locations'!A189)</f>
        <v>SGA - DPSW - Americus</v>
      </c>
      <c r="C6" s="24" t="str">
        <f aca="false">IF('All Locations'!C189="","",'All Locations'!C189)</f>
        <v>SGA</v>
      </c>
      <c r="D6" s="24" t="str">
        <f aca="false">IF('All Locations'!D189="","",'All Locations'!D189)</f>
        <v>GA</v>
      </c>
      <c r="E6" s="25" t="n">
        <f aca="false">'All Locations'!E189</f>
        <v>729844</v>
      </c>
      <c r="F6" s="25" t="n">
        <f aca="false">'All Locations'!F189</f>
        <v>489364</v>
      </c>
      <c r="G6" s="26" t="n">
        <f aca="false">'All Locations'!H189</f>
        <v>-0.329495070179381</v>
      </c>
      <c r="H6" s="27" t="n">
        <f aca="false">'All Locations'!I189</f>
        <v>131</v>
      </c>
      <c r="I6" s="27" t="n">
        <f aca="false">'All Locations'!J189</f>
        <v>121</v>
      </c>
      <c r="J6" s="26" t="n">
        <f aca="false">'All Locations'!L189</f>
        <v>-0.0763358778625954</v>
      </c>
      <c r="K6" s="26" t="n">
        <f aca="false">'All Locations'!M189</f>
        <v>-0.228231393252667</v>
      </c>
      <c r="L6" s="24" t="str">
        <f aca="false">IF('All Locations'!Q189="","",'All Locations'!Q189)</f>
        <v>Active</v>
      </c>
    </row>
    <row r="7" customFormat="false" ht="15" hidden="false" customHeight="true" outlineLevel="0" collapsed="false">
      <c r="A7" s="28" t="n">
        <f aca="false">'All Locations'!N190</f>
        <v>189</v>
      </c>
      <c r="B7" s="28" t="str">
        <f aca="false">IF('All Locations'!A190="","",'All Locations'!A190)</f>
        <v>Implant and Laser Periodontal Surgery Center</v>
      </c>
      <c r="C7" s="28" t="str">
        <f aca="false">IF('All Locations'!C190="","",'All Locations'!C190)</f>
        <v>Gen4</v>
      </c>
      <c r="D7" s="28" t="str">
        <f aca="false">IF('All Locations'!D190="","",'All Locations'!D190)</f>
        <v>NM</v>
      </c>
      <c r="E7" s="29" t="n">
        <f aca="false">'All Locations'!E190</f>
        <v>819580.1</v>
      </c>
      <c r="F7" s="29" t="n">
        <f aca="false">'All Locations'!F190</f>
        <v>600686.5</v>
      </c>
      <c r="G7" s="30" t="n">
        <f aca="false">'All Locations'!H190</f>
        <v>-0.267080179228363</v>
      </c>
      <c r="H7" s="31" t="n">
        <f aca="false">'All Locations'!I190</f>
        <v>121</v>
      </c>
      <c r="I7" s="31" t="n">
        <f aca="false">'All Locations'!J190</f>
        <v>95</v>
      </c>
      <c r="J7" s="30" t="n">
        <f aca="false">'All Locations'!L190</f>
        <v>-0.214876033057851</v>
      </c>
      <c r="K7" s="30" t="n">
        <f aca="false">'All Locations'!M190</f>
        <v>-0.246198520760159</v>
      </c>
      <c r="L7" s="28" t="str">
        <f aca="false">IF('All Locations'!Q190="","",'All Locations'!Q190)</f>
        <v>Inactive</v>
      </c>
    </row>
    <row r="8" customFormat="false" ht="15" hidden="false" customHeight="true" outlineLevel="0" collapsed="false">
      <c r="A8" s="24" t="n">
        <f aca="false">'All Locations'!N191</f>
        <v>190</v>
      </c>
      <c r="B8" s="24" t="str">
        <f aca="false">IF('All Locations'!A191="","",'All Locations'!A191)</f>
        <v>McVea Dental Center</v>
      </c>
      <c r="C8" s="24" t="str">
        <f aca="false">IF('All Locations'!C191="","",'All Locations'!C191)</f>
        <v>SGA</v>
      </c>
      <c r="D8" s="24" t="str">
        <f aca="false">IF('All Locations'!D191="","",'All Locations'!D191)</f>
        <v>LA</v>
      </c>
      <c r="E8" s="25" t="n">
        <f aca="false">'All Locations'!E191</f>
        <v>267905.72</v>
      </c>
      <c r="F8" s="25" t="n">
        <f aca="false">'All Locations'!F191</f>
        <v>196276.71</v>
      </c>
      <c r="G8" s="26" t="n">
        <f aca="false">'All Locations'!H191</f>
        <v>-0.267366482507354</v>
      </c>
      <c r="H8" s="27" t="n">
        <f aca="false">'All Locations'!I191</f>
        <v>102</v>
      </c>
      <c r="I8" s="27" t="n">
        <f aca="false">'All Locations'!J191</f>
        <v>80</v>
      </c>
      <c r="J8" s="26" t="n">
        <f aca="false">'All Locations'!L191</f>
        <v>-0.215686274509804</v>
      </c>
      <c r="K8" s="26" t="n">
        <f aca="false">'All Locations'!M191</f>
        <v>-0.246694399308334</v>
      </c>
      <c r="L8" s="24" t="str">
        <f aca="false">IF('All Locations'!Q191="","",'All Locations'!Q191)</f>
        <v>Active</v>
      </c>
    </row>
    <row r="9" customFormat="false" ht="15" hidden="false" customHeight="true" outlineLevel="0" collapsed="false">
      <c r="A9" s="28" t="n">
        <f aca="false">'All Locations'!N192</f>
        <v>191</v>
      </c>
      <c r="B9" s="28" t="str">
        <f aca="false">IF('All Locations'!A192="","",'All Locations'!A192)</f>
        <v>Stoner Periodontic &amp; Implant Specialists - New Albany</v>
      </c>
      <c r="C9" s="28" t="str">
        <f aca="false">IF('All Locations'!C192="","",'All Locations'!C192)</f>
        <v>Gen4</v>
      </c>
      <c r="D9" s="28" t="str">
        <f aca="false">IF('All Locations'!D192="","",'All Locations'!D192)</f>
        <v>OH</v>
      </c>
      <c r="E9" s="29" t="n">
        <f aca="false">'All Locations'!E192</f>
        <v>89395</v>
      </c>
      <c r="F9" s="29" t="n">
        <f aca="false">'All Locations'!F192</f>
        <v>54137</v>
      </c>
      <c r="G9" s="30" t="n">
        <f aca="false">'All Locations'!H192</f>
        <v>-0.394406846020471</v>
      </c>
      <c r="H9" s="31" t="n">
        <f aca="false">'All Locations'!I192</f>
        <v>20</v>
      </c>
      <c r="I9" s="31" t="n">
        <f aca="false">'All Locations'!J192</f>
        <v>19</v>
      </c>
      <c r="J9" s="30" t="n">
        <f aca="false">'All Locations'!L192</f>
        <v>-0.05</v>
      </c>
      <c r="K9" s="30" t="n">
        <f aca="false">'All Locations'!M192</f>
        <v>-0.256644107612283</v>
      </c>
      <c r="L9" s="28" t="str">
        <f aca="false">IF('All Locations'!Q192="","",'All Locations'!Q192)</f>
        <v>Inactive</v>
      </c>
    </row>
    <row r="10" customFormat="false" ht="15" hidden="false" customHeight="true" outlineLevel="0" collapsed="false">
      <c r="A10" s="24" t="n">
        <f aca="false">'All Locations'!N193</f>
        <v>192</v>
      </c>
      <c r="B10" s="24" t="str">
        <f aca="false">IF('All Locations'!A193="","",'All Locations'!A193)</f>
        <v>Northern Nevada Family Dental</v>
      </c>
      <c r="C10" s="24" t="str">
        <f aca="false">IF('All Locations'!C193="","",'All Locations'!C193)</f>
        <v>Gen4</v>
      </c>
      <c r="D10" s="24" t="str">
        <f aca="false">IF('All Locations'!D193="","",'All Locations'!D193)</f>
        <v>NV</v>
      </c>
      <c r="E10" s="25" t="n">
        <f aca="false">'All Locations'!E193</f>
        <v>774038.36</v>
      </c>
      <c r="F10" s="25" t="n">
        <f aca="false">'All Locations'!F193</f>
        <v>696068.95</v>
      </c>
      <c r="G10" s="26" t="n">
        <f aca="false">'All Locations'!H193</f>
        <v>-0.100730679549267</v>
      </c>
      <c r="H10" s="27" t="n">
        <f aca="false">'All Locations'!I193</f>
        <v>145</v>
      </c>
      <c r="I10" s="27" t="n">
        <f aca="false">'All Locations'!J193</f>
        <v>73</v>
      </c>
      <c r="J10" s="26" t="n">
        <f aca="false">'All Locations'!L193</f>
        <v>-0.496551724137931</v>
      </c>
      <c r="K10" s="26" t="n">
        <f aca="false">'All Locations'!M193</f>
        <v>-0.259059097384733</v>
      </c>
      <c r="L10" s="24" t="str">
        <f aca="false">IF('All Locations'!Q193="","",'All Locations'!Q193)</f>
        <v>Inactive</v>
      </c>
    </row>
    <row r="11" customFormat="false" ht="15" hidden="false" customHeight="true" outlineLevel="0" collapsed="false">
      <c r="A11" s="28" t="n">
        <f aca="false">'All Locations'!N194</f>
        <v>193</v>
      </c>
      <c r="B11" s="28" t="str">
        <f aca="false">IF('All Locations'!A194="","",'All Locations'!A194)</f>
        <v>SGA - GDG - Heritage</v>
      </c>
      <c r="C11" s="28" t="str">
        <f aca="false">IF('All Locations'!C194="","",'All Locations'!C194)</f>
        <v>SGA</v>
      </c>
      <c r="D11" s="28" t="str">
        <f aca="false">IF('All Locations'!D194="","",'All Locations'!D194)</f>
        <v>MS</v>
      </c>
      <c r="E11" s="29" t="n">
        <f aca="false">'All Locations'!E194</f>
        <v>308660.37</v>
      </c>
      <c r="F11" s="29" t="n">
        <f aca="false">'All Locations'!F194</f>
        <v>254995.54</v>
      </c>
      <c r="G11" s="30" t="n">
        <f aca="false">'All Locations'!H194</f>
        <v>-0.173863687132883</v>
      </c>
      <c r="H11" s="31" t="n">
        <f aca="false">'All Locations'!I194</f>
        <v>151</v>
      </c>
      <c r="I11" s="31" t="n">
        <f aca="false">'All Locations'!J194</f>
        <v>87</v>
      </c>
      <c r="J11" s="30" t="n">
        <f aca="false">'All Locations'!L194</f>
        <v>-0.423841059602649</v>
      </c>
      <c r="K11" s="30" t="n">
        <f aca="false">'All Locations'!M194</f>
        <v>-0.27385463612079</v>
      </c>
      <c r="L11" s="28" t="str">
        <f aca="false">IF('All Locations'!Q194="","",'All Locations'!Q194)</f>
        <v>Active</v>
      </c>
    </row>
    <row r="12" customFormat="false" ht="15" hidden="false" customHeight="true" outlineLevel="0" collapsed="false">
      <c r="A12" s="24" t="n">
        <f aca="false">'All Locations'!N195</f>
        <v>194</v>
      </c>
      <c r="B12" s="24" t="str">
        <f aca="false">IF('All Locations'!A195="","",'All Locations'!A195)</f>
        <v>North River Periodontics &amp; Implants - Hixson</v>
      </c>
      <c r="C12" s="24" t="str">
        <f aca="false">IF('All Locations'!C195="","",'All Locations'!C195)</f>
        <v>SGA</v>
      </c>
      <c r="D12" s="24" t="str">
        <f aca="false">IF('All Locations'!D195="","",'All Locations'!D195)</f>
        <v>TN</v>
      </c>
      <c r="E12" s="25" t="n">
        <f aca="false">'All Locations'!E195</f>
        <v>1730622.3</v>
      </c>
      <c r="F12" s="25" t="n">
        <f aca="false">'All Locations'!F195</f>
        <v>1364195.45</v>
      </c>
      <c r="G12" s="26" t="n">
        <f aca="false">'All Locations'!H195</f>
        <v>-0.211731265684026</v>
      </c>
      <c r="H12" s="27" t="n">
        <f aca="false">'All Locations'!I195</f>
        <v>506</v>
      </c>
      <c r="I12" s="27" t="n">
        <f aca="false">'All Locations'!J195</f>
        <v>293</v>
      </c>
      <c r="J12" s="26" t="n">
        <f aca="false">'All Locations'!L195</f>
        <v>-0.420948616600791</v>
      </c>
      <c r="K12" s="26" t="n">
        <f aca="false">'All Locations'!M195</f>
        <v>-0.295418206050732</v>
      </c>
      <c r="L12" s="24" t="str">
        <f aca="false">IF('All Locations'!Q195="","",'All Locations'!Q195)</f>
        <v>Inactive</v>
      </c>
    </row>
    <row r="13" customFormat="false" ht="15" hidden="false" customHeight="true" outlineLevel="0" collapsed="false">
      <c r="A13" s="28" t="n">
        <f aca="false">'All Locations'!N196</f>
        <v>195</v>
      </c>
      <c r="B13" s="28" t="str">
        <f aca="false">IF('All Locations'!A196="","",'All Locations'!A196)</f>
        <v>Dental Center of Florence</v>
      </c>
      <c r="C13" s="28" t="str">
        <f aca="false">IF('All Locations'!C196="","",'All Locations'!C196)</f>
        <v>Gen4</v>
      </c>
      <c r="D13" s="28" t="str">
        <f aca="false">IF('All Locations'!D196="","",'All Locations'!D196)</f>
        <v>KY</v>
      </c>
      <c r="E13" s="29" t="n">
        <f aca="false">'All Locations'!E196</f>
        <v>1636992.86</v>
      </c>
      <c r="F13" s="29" t="n">
        <f aca="false">'All Locations'!F196</f>
        <v>1202484.86</v>
      </c>
      <c r="G13" s="30" t="n">
        <f aca="false">'All Locations'!H196</f>
        <v>-0.265430601817042</v>
      </c>
      <c r="H13" s="31" t="n">
        <f aca="false">'All Locations'!I196</f>
        <v>583</v>
      </c>
      <c r="I13" s="31" t="n">
        <f aca="false">'All Locations'!J196</f>
        <v>307</v>
      </c>
      <c r="J13" s="30" t="n">
        <f aca="false">'All Locations'!L196</f>
        <v>-0.473413379073756</v>
      </c>
      <c r="K13" s="30" t="n">
        <f aca="false">'All Locations'!M196</f>
        <v>-0.348623712719728</v>
      </c>
      <c r="L13" s="28" t="str">
        <f aca="false">IF('All Locations'!Q196="","",'All Locations'!Q196)</f>
        <v>Active</v>
      </c>
    </row>
    <row r="14" customFormat="false" ht="15" hidden="false" customHeight="true" outlineLevel="0" collapsed="false">
      <c r="A14" s="24" t="n">
        <f aca="false">'All Locations'!N197</f>
        <v>196</v>
      </c>
      <c r="B14" s="24" t="str">
        <f aca="false">IF('All Locations'!A197="","",'All Locations'!A197)</f>
        <v>SGA - GDG - Ellisville</v>
      </c>
      <c r="C14" s="24" t="str">
        <f aca="false">IF('All Locations'!C197="","",'All Locations'!C197)</f>
        <v>SGA</v>
      </c>
      <c r="D14" s="24" t="str">
        <f aca="false">IF('All Locations'!D197="","",'All Locations'!D197)</f>
        <v>MS</v>
      </c>
      <c r="E14" s="25" t="n">
        <f aca="false">'All Locations'!E197</f>
        <v>325498.14</v>
      </c>
      <c r="F14" s="25" t="n">
        <f aca="false">'All Locations'!F197</f>
        <v>185049.94</v>
      </c>
      <c r="G14" s="26" t="n">
        <f aca="false">'All Locations'!H197</f>
        <v>-0.431486951046786</v>
      </c>
      <c r="H14" s="27" t="n">
        <f aca="false">'All Locations'!I197</f>
        <v>220</v>
      </c>
      <c r="I14" s="27" t="n">
        <f aca="false">'All Locations'!J197</f>
        <v>138</v>
      </c>
      <c r="J14" s="26" t="n">
        <f aca="false">'All Locations'!L197</f>
        <v>-0.372727272727273</v>
      </c>
      <c r="K14" s="26" t="n">
        <f aca="false">'All Locations'!M197</f>
        <v>-0.407983079718981</v>
      </c>
      <c r="L14" s="24" t="str">
        <f aca="false">IF('All Locations'!Q197="","",'All Locations'!Q197)</f>
        <v>Active</v>
      </c>
    </row>
    <row r="15" customFormat="false" ht="15" hidden="false" customHeight="true" outlineLevel="0" collapsed="false">
      <c r="A15" s="28" t="n">
        <f aca="false">'All Locations'!N198</f>
        <v>197</v>
      </c>
      <c r="B15" s="28" t="str">
        <f aca="false">IF('All Locations'!A198="","",'All Locations'!A198)</f>
        <v>Dental Partners of North Georgia</v>
      </c>
      <c r="C15" s="28" t="str">
        <f aca="false">IF('All Locations'!C198="","",'All Locations'!C198)</f>
        <v>SGA</v>
      </c>
      <c r="D15" s="28" t="str">
        <f aca="false">IF('All Locations'!D198="","",'All Locations'!D198)</f>
        <v>GA</v>
      </c>
      <c r="E15" s="29" t="n">
        <f aca="false">'All Locations'!E198</f>
        <v>298578</v>
      </c>
      <c r="F15" s="29" t="n">
        <f aca="false">'All Locations'!F198</f>
        <v>188378</v>
      </c>
      <c r="G15" s="30" t="n">
        <f aca="false">'All Locations'!H198</f>
        <v>-0.36908278573773</v>
      </c>
      <c r="H15" s="31" t="n">
        <f aca="false">'All Locations'!I198</f>
        <v>154</v>
      </c>
      <c r="I15" s="31" t="n">
        <f aca="false">'All Locations'!J198</f>
        <v>62</v>
      </c>
      <c r="J15" s="30" t="n">
        <f aca="false">'All Locations'!L198</f>
        <v>-0.597402597402597</v>
      </c>
      <c r="K15" s="30" t="n">
        <f aca="false">'All Locations'!M198</f>
        <v>-0.460410710403677</v>
      </c>
      <c r="L15" s="28" t="str">
        <f aca="false">IF('All Locations'!Q198="","",'All Locations'!Q198)</f>
        <v>Active</v>
      </c>
    </row>
    <row r="16" customFormat="false" ht="15" hidden="false" customHeight="true" outlineLevel="0" collapsed="false">
      <c r="A16" s="24" t="n">
        <f aca="false">'All Locations'!N199</f>
        <v>198</v>
      </c>
      <c r="B16" s="24" t="str">
        <f aca="false">IF('All Locations'!A199="","",'All Locations'!A199)</f>
        <v>SGA - Spinnaker Hinesville</v>
      </c>
      <c r="C16" s="24" t="str">
        <f aca="false">IF('All Locations'!C199="","",'All Locations'!C199)</f>
        <v>SGA</v>
      </c>
      <c r="D16" s="24" t="str">
        <f aca="false">IF('All Locations'!D199="","",'All Locations'!D199)</f>
        <v>GA</v>
      </c>
      <c r="E16" s="25" t="n">
        <f aca="false">'All Locations'!E199</f>
        <v>322657.58</v>
      </c>
      <c r="F16" s="25" t="n">
        <f aca="false">'All Locations'!F199</f>
        <v>194277.09</v>
      </c>
      <c r="G16" s="26" t="n">
        <f aca="false">'All Locations'!H199</f>
        <v>-0.397884624312871</v>
      </c>
      <c r="H16" s="27" t="n">
        <f aca="false">'All Locations'!I199</f>
        <v>339</v>
      </c>
      <c r="I16" s="27" t="n">
        <f aca="false">'All Locations'!J199</f>
        <v>105</v>
      </c>
      <c r="J16" s="26" t="n">
        <f aca="false">'All Locations'!L199</f>
        <v>-0.690265486725664</v>
      </c>
      <c r="K16" s="26" t="n">
        <f aca="false">'All Locations'!M199</f>
        <v>-0.514836969277988</v>
      </c>
      <c r="L16" s="24" t="str">
        <f aca="false">IF('All Locations'!Q199="","",'All Locations'!Q199)</f>
        <v>Active</v>
      </c>
    </row>
    <row r="17" customFormat="false" ht="15" hidden="false" customHeight="true" outlineLevel="0" collapsed="false">
      <c r="A17" s="28" t="n">
        <f aca="false">'All Locations'!N200</f>
        <v>199</v>
      </c>
      <c r="B17" s="28" t="str">
        <f aca="false">IF('All Locations'!A200="","",'All Locations'!A200)</f>
        <v>Lexington Family Dental</v>
      </c>
      <c r="C17" s="28" t="str">
        <f aca="false">IF('All Locations'!C200="","",'All Locations'!C200)</f>
        <v>SGA</v>
      </c>
      <c r="D17" s="28" t="str">
        <f aca="false">IF('All Locations'!D200="","",'All Locations'!D200)</f>
        <v>MS</v>
      </c>
      <c r="E17" s="29" t="n">
        <f aca="false">'All Locations'!E200</f>
        <v>132139.03</v>
      </c>
      <c r="F17" s="29" t="n">
        <f aca="false">'All Locations'!F200</f>
        <v>50236.95</v>
      </c>
      <c r="G17" s="30" t="n">
        <f aca="false">'All Locations'!H200</f>
        <v>-0.619817475578563</v>
      </c>
      <c r="H17" s="31" t="n">
        <f aca="false">'All Locations'!I200</f>
        <v>59</v>
      </c>
      <c r="I17" s="31" t="n">
        <f aca="false">'All Locations'!J200</f>
        <v>25</v>
      </c>
      <c r="J17" s="30" t="n">
        <f aca="false">'All Locations'!L200</f>
        <v>-0.576271186440678</v>
      </c>
      <c r="K17" s="30" t="n">
        <f aca="false">'All Locations'!M200</f>
        <v>-0.602398959923409</v>
      </c>
      <c r="L17" s="28" t="str">
        <f aca="false">IF('All Locations'!Q200="","",'All Locations'!Q200)</f>
        <v>Active</v>
      </c>
    </row>
    <row r="18" customFormat="false" ht="15" hidden="false" customHeight="true" outlineLevel="0" collapsed="false">
      <c r="A18" s="24" t="n">
        <f aca="false">'All Locations'!N201</f>
        <v>200</v>
      </c>
      <c r="B18" s="24" t="str">
        <f aca="false">IF('All Locations'!A201="","",'All Locations'!A201)</f>
        <v>Beachview Family Dental</v>
      </c>
      <c r="C18" s="24" t="str">
        <f aca="false">IF('All Locations'!C201="","",'All Locations'!C201)</f>
        <v>SGA</v>
      </c>
      <c r="D18" s="24" t="str">
        <f aca="false">IF('All Locations'!D201="","",'All Locations'!D201)</f>
        <v>MS</v>
      </c>
      <c r="E18" s="25" t="n">
        <f aca="false">'All Locations'!E201</f>
        <v>566590.01</v>
      </c>
      <c r="F18" s="25" t="n">
        <f aca="false">'All Locations'!F201</f>
        <v>266831.5</v>
      </c>
      <c r="G18" s="26" t="n">
        <f aca="false">'All Locations'!H201</f>
        <v>-0.529057174869709</v>
      </c>
      <c r="H18" s="27" t="n">
        <f aca="false">'All Locations'!I201</f>
        <v>151</v>
      </c>
      <c r="I18" s="27" t="n">
        <f aca="false">'All Locations'!J201</f>
        <v>42</v>
      </c>
      <c r="J18" s="26" t="n">
        <f aca="false">'All Locations'!L201</f>
        <v>-0.721854304635762</v>
      </c>
      <c r="K18" s="26" t="n">
        <f aca="false">'All Locations'!M201</f>
        <v>-0.60617602677613</v>
      </c>
      <c r="L18" s="24" t="str">
        <f aca="false">IF('All Locations'!Q201="","",'All Locations'!Q201)</f>
        <v>Active</v>
      </c>
    </row>
    <row r="19" customFormat="false" ht="15" hidden="false" customHeight="true" outlineLevel="0" collapsed="false">
      <c r="A19" s="28" t="n">
        <f aca="false">'All Locations'!N202</f>
        <v>201</v>
      </c>
      <c r="B19" s="28" t="str">
        <f aca="false">IF('All Locations'!A202="","",'All Locations'!A202)</f>
        <v>Tempe Smiles</v>
      </c>
      <c r="C19" s="28" t="str">
        <f aca="false">IF('All Locations'!C202="","",'All Locations'!C202)</f>
        <v>Gen4</v>
      </c>
      <c r="D19" s="28" t="str">
        <f aca="false">IF('All Locations'!D202="","",'All Locations'!D202)</f>
        <v>AZ</v>
      </c>
      <c r="E19" s="29" t="n">
        <f aca="false">'All Locations'!E202</f>
        <v>263314.9</v>
      </c>
      <c r="F19" s="29" t="n">
        <f aca="false">'All Locations'!F202</f>
        <v>99074.8</v>
      </c>
      <c r="G19" s="30" t="n">
        <f aca="false">'All Locations'!H202</f>
        <v>-0.623740244095568</v>
      </c>
      <c r="H19" s="31" t="n">
        <f aca="false">'All Locations'!I202</f>
        <v>63</v>
      </c>
      <c r="I19" s="31" t="n">
        <f aca="false">'All Locations'!J202</f>
        <v>14</v>
      </c>
      <c r="J19" s="30" t="n">
        <f aca="false">'All Locations'!L202</f>
        <v>-0.777777777777778</v>
      </c>
      <c r="K19" s="30" t="n">
        <f aca="false">'All Locations'!M202</f>
        <v>-0.685355257568452</v>
      </c>
      <c r="L19" s="28" t="str">
        <f aca="false">IF('All Locations'!Q202="","",'All Locations'!Q202)</f>
        <v/>
      </c>
    </row>
    <row r="20" customFormat="false" ht="15" hidden="false" customHeight="true" outlineLevel="0" collapsed="false">
      <c r="A20" s="24" t="n">
        <f aca="false">'All Locations'!N203</f>
        <v>202</v>
      </c>
      <c r="B20" s="24" t="str">
        <f aca="false">IF('All Locations'!A203="","",'All Locations'!A203)</f>
        <v>Van Scoyoc Periodontics &amp; Implants - Sanford</v>
      </c>
      <c r="C20" s="24" t="str">
        <f aca="false">IF('All Locations'!C203="","",'All Locations'!C203)</f>
        <v>SGA</v>
      </c>
      <c r="D20" s="24" t="str">
        <f aca="false">IF('All Locations'!D203="","",'All Locations'!D203)</f>
        <v>NC</v>
      </c>
      <c r="E20" s="25" t="n">
        <f aca="false">'All Locations'!E203</f>
        <v>666068</v>
      </c>
      <c r="F20" s="25" t="n">
        <f aca="false">'All Locations'!F203</f>
        <v>94046.4</v>
      </c>
      <c r="G20" s="26" t="n">
        <f aca="false">'All Locations'!H203</f>
        <v>-0.858803605637863</v>
      </c>
      <c r="H20" s="27" t="n">
        <f aca="false">'All Locations'!I203</f>
        <v>110</v>
      </c>
      <c r="I20" s="27" t="n">
        <f aca="false">'All Locations'!J203</f>
        <v>28</v>
      </c>
      <c r="J20" s="26" t="n">
        <f aca="false">'All Locations'!L203</f>
        <v>-0.745454545454546</v>
      </c>
      <c r="K20" s="26" t="n">
        <f aca="false">'All Locations'!M203</f>
        <v>-0.813463981564536</v>
      </c>
      <c r="L20" s="24" t="str">
        <f aca="false">IF('All Locations'!Q203="","",'All Locations'!Q203)</f>
        <v>Active</v>
      </c>
    </row>
    <row r="21" customFormat="false" ht="15" hidden="false" customHeight="true" outlineLevel="0" collapsed="false">
      <c r="A21" s="28" t="n">
        <f aca="false">'All Locations'!N204</f>
        <v>203</v>
      </c>
      <c r="B21" s="28" t="str">
        <f aca="false">IF('All Locations'!A204="","",'All Locations'!A204)</f>
        <v>North River Periodontics &amp; Implants - Cleveland</v>
      </c>
      <c r="C21" s="28" t="str">
        <f aca="false">IF('All Locations'!C204="","",'All Locations'!C204)</f>
        <v>SGA</v>
      </c>
      <c r="D21" s="28" t="str">
        <f aca="false">IF('All Locations'!D204="","",'All Locations'!D204)</f>
        <v>TN</v>
      </c>
      <c r="E21" s="29" t="n">
        <f aca="false">'All Locations'!E204</f>
        <v>1730622.3</v>
      </c>
      <c r="F21" s="29" t="n">
        <f aca="false">'All Locations'!F204</f>
        <v>253943.07</v>
      </c>
      <c r="G21" s="30" t="n">
        <f aca="false">'All Locations'!H204</f>
        <v>-0.853264880499922</v>
      </c>
      <c r="H21" s="31" t="n">
        <f aca="false">'All Locations'!I204</f>
        <v>506</v>
      </c>
      <c r="I21" s="31" t="n">
        <f aca="false">'All Locations'!J204</f>
        <v>103</v>
      </c>
      <c r="J21" s="30" t="n">
        <f aca="false">'All Locations'!L204</f>
        <v>-0.796442687747036</v>
      </c>
      <c r="K21" s="30" t="n">
        <f aca="false">'All Locations'!M204</f>
        <v>-0.830536003398767</v>
      </c>
      <c r="L21" s="28" t="str">
        <f aca="false">IF('All Locations'!Q204="","",'All Locations'!Q204)</f>
        <v>Inactive</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false"/>
  </sheetPr>
  <dimension ref="A1:P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G31" activeCellId="0" sqref="G31"/>
    </sheetView>
  </sheetViews>
  <sheetFormatPr defaultColWidth="8.83203125" defaultRowHeight="15" customHeight="false" zeroHeight="false" outlineLevelRow="0" outlineLevelCol="0"/>
  <cols>
    <col collapsed="false" customWidth="true" hidden="false" outlineLevel="0" max="1" min="1" style="1" width="10"/>
    <col collapsed="false" customWidth="true" hidden="false" outlineLevel="0" max="2" min="2" style="1" width="34"/>
    <col collapsed="false" customWidth="true" hidden="false" outlineLevel="0" max="3" min="3" style="1" width="15"/>
    <col collapsed="false" customWidth="true" hidden="false" outlineLevel="0" max="4" min="4" style="1" width="16"/>
    <col collapsed="false" customWidth="true" hidden="false" outlineLevel="0" max="5" min="5" style="1" width="8"/>
    <col collapsed="false" customWidth="true" hidden="false" outlineLevel="0" max="6" min="6" style="1" width="7"/>
    <col collapsed="false" customWidth="true" hidden="false" outlineLevel="0" max="8" min="7" style="1" width="15"/>
    <col collapsed="false" customWidth="true" hidden="false" outlineLevel="0" max="9" min="9" style="1" width="10"/>
    <col collapsed="false" customWidth="true" hidden="false" outlineLevel="0" max="12" min="10" style="1" width="9"/>
    <col collapsed="false" customWidth="true" hidden="false" outlineLevel="0" max="13" min="13" style="1" width="16"/>
    <col collapsed="false" customWidth="true" hidden="false" outlineLevel="0" max="14" min="14" style="1" width="12"/>
    <col collapsed="false" customWidth="true" hidden="false" outlineLevel="0" max="15" min="15" style="1" width="10"/>
    <col collapsed="false" customWidth="true" hidden="false" outlineLevel="0" max="16" min="16" style="1" width="11"/>
  </cols>
  <sheetData>
    <row r="1" customFormat="false" ht="18" hidden="false" customHeight="true" outlineLevel="0" collapsed="false">
      <c r="A1" s="33" t="s">
        <v>525</v>
      </c>
    </row>
    <row r="2" customFormat="false" ht="15" hidden="false" customHeight="true" outlineLevel="0" collapsed="false">
      <c r="A2" s="34" t="s">
        <v>526</v>
      </c>
    </row>
    <row r="4" customFormat="false" ht="27.75" hidden="false" customHeight="true" outlineLevel="0" collapsed="false">
      <c r="A4" s="35" t="s">
        <v>527</v>
      </c>
      <c r="B4" s="35" t="s">
        <v>524</v>
      </c>
      <c r="C4" s="35" t="s">
        <v>528</v>
      </c>
      <c r="D4" s="35" t="s">
        <v>529</v>
      </c>
      <c r="E4" s="35" t="s">
        <v>24</v>
      </c>
      <c r="F4" s="35" t="s">
        <v>25</v>
      </c>
      <c r="G4" s="35" t="s">
        <v>26</v>
      </c>
      <c r="H4" s="35" t="s">
        <v>27</v>
      </c>
      <c r="I4" s="35" t="s">
        <v>29</v>
      </c>
      <c r="J4" s="35" t="s">
        <v>30</v>
      </c>
      <c r="K4" s="35" t="s">
        <v>31</v>
      </c>
      <c r="L4" s="35" t="s">
        <v>33</v>
      </c>
      <c r="M4" s="35" t="s">
        <v>530</v>
      </c>
      <c r="N4" s="35" t="s">
        <v>531</v>
      </c>
      <c r="O4" s="35" t="s">
        <v>532</v>
      </c>
      <c r="P4" s="35" t="s">
        <v>533</v>
      </c>
    </row>
    <row r="5" customFormat="false" ht="15" hidden="false" customHeight="true" outlineLevel="0" collapsed="false">
      <c r="A5" s="36" t="n">
        <v>1</v>
      </c>
      <c r="B5" s="36" t="s">
        <v>534</v>
      </c>
      <c r="C5" s="36" t="s">
        <v>535</v>
      </c>
      <c r="D5" s="36" t="s">
        <v>536</v>
      </c>
      <c r="E5" s="36" t="s">
        <v>43</v>
      </c>
      <c r="F5" s="36" t="s">
        <v>53</v>
      </c>
      <c r="G5" s="37" t="n">
        <v>729844</v>
      </c>
      <c r="H5" s="37" t="n">
        <v>489364</v>
      </c>
      <c r="I5" s="38" t="n">
        <v>-0.329495070179381</v>
      </c>
      <c r="J5" s="36" t="n">
        <v>131</v>
      </c>
      <c r="K5" s="36" t="n">
        <v>121</v>
      </c>
      <c r="L5" s="38" t="n">
        <v>-0.0763358778625954</v>
      </c>
      <c r="M5" s="37" t="n">
        <v>961920</v>
      </c>
      <c r="N5" s="36" t="n">
        <v>60.7</v>
      </c>
      <c r="O5" s="36" t="n">
        <v>51.8</v>
      </c>
      <c r="P5" s="36" t="n">
        <v>82.8</v>
      </c>
    </row>
    <row r="6" customFormat="false" ht="15" hidden="false" customHeight="true" outlineLevel="0" collapsed="false">
      <c r="A6" s="36" t="n">
        <v>2</v>
      </c>
      <c r="B6" s="36" t="s">
        <v>537</v>
      </c>
      <c r="C6" s="36" t="s">
        <v>535</v>
      </c>
      <c r="D6" s="36" t="s">
        <v>538</v>
      </c>
      <c r="E6" s="36" t="s">
        <v>43</v>
      </c>
      <c r="F6" s="36" t="s">
        <v>53</v>
      </c>
      <c r="G6" s="37" t="n">
        <v>322657.58</v>
      </c>
      <c r="H6" s="37" t="n">
        <v>194277.09</v>
      </c>
      <c r="I6" s="38" t="n">
        <v>-0.397884624312871</v>
      </c>
      <c r="J6" s="36" t="n">
        <v>339</v>
      </c>
      <c r="K6" s="36" t="n">
        <v>105</v>
      </c>
      <c r="L6" s="38" t="n">
        <v>-0.690265486725664</v>
      </c>
      <c r="M6" s="37" t="n">
        <v>513521.96</v>
      </c>
      <c r="N6" s="36" t="n">
        <v>56</v>
      </c>
      <c r="O6" s="36" t="n">
        <v>74.1</v>
      </c>
      <c r="P6" s="36" t="n">
        <v>69.1</v>
      </c>
    </row>
    <row r="7" customFormat="false" ht="15" hidden="false" customHeight="true" outlineLevel="0" collapsed="false">
      <c r="A7" s="36" t="n">
        <v>3</v>
      </c>
      <c r="B7" s="36" t="s">
        <v>539</v>
      </c>
      <c r="C7" s="36" t="s">
        <v>535</v>
      </c>
      <c r="D7" s="36" t="s">
        <v>540</v>
      </c>
      <c r="E7" s="36" t="s">
        <v>48</v>
      </c>
      <c r="F7" s="36" t="s">
        <v>91</v>
      </c>
      <c r="G7" s="37" t="n">
        <v>2578402.14</v>
      </c>
      <c r="H7" s="37" t="n">
        <v>2406687.51</v>
      </c>
      <c r="I7" s="38" t="n">
        <v>-0.0665973035532775</v>
      </c>
      <c r="J7" s="36" t="n">
        <v>170</v>
      </c>
      <c r="K7" s="36" t="n">
        <v>151</v>
      </c>
      <c r="L7" s="38" t="n">
        <v>-0.111764705882353</v>
      </c>
      <c r="M7" s="37" t="n">
        <v>686858.520000001</v>
      </c>
      <c r="N7" s="36" t="n">
        <v>64.6</v>
      </c>
      <c r="O7" s="36" t="n">
        <v>60.2</v>
      </c>
      <c r="P7" s="36" t="n">
        <v>67.3</v>
      </c>
    </row>
    <row r="8" customFormat="false" ht="15" hidden="false" customHeight="true" outlineLevel="0" collapsed="false">
      <c r="A8" s="36" t="n">
        <v>4</v>
      </c>
      <c r="B8" s="36" t="s">
        <v>541</v>
      </c>
      <c r="C8" s="36" t="s">
        <v>542</v>
      </c>
      <c r="D8" s="36" t="s">
        <v>543</v>
      </c>
      <c r="E8" s="36" t="s">
        <v>43</v>
      </c>
      <c r="F8" s="36" t="s">
        <v>53</v>
      </c>
      <c r="G8" s="37" t="n">
        <v>1089443</v>
      </c>
      <c r="H8" s="37" t="n">
        <v>961516</v>
      </c>
      <c r="I8" s="38" t="n">
        <v>-0.117424225039768</v>
      </c>
      <c r="J8" s="36" t="n">
        <v>205</v>
      </c>
      <c r="K8" s="36" t="n">
        <v>230</v>
      </c>
      <c r="L8" s="38" t="n">
        <v>0.121951219512195</v>
      </c>
      <c r="M8" s="37" t="n">
        <v>511708</v>
      </c>
      <c r="N8" s="36" t="n">
        <v>46.8</v>
      </c>
      <c r="O8" s="36" t="n">
        <v>73.1</v>
      </c>
      <c r="P8" s="36" t="n">
        <v>59.2</v>
      </c>
    </row>
    <row r="9" customFormat="false" ht="15" hidden="false" customHeight="true" outlineLevel="0" collapsed="false">
      <c r="A9" s="36" t="n">
        <v>5</v>
      </c>
      <c r="B9" s="36" t="s">
        <v>368</v>
      </c>
      <c r="C9" s="36" t="s">
        <v>535</v>
      </c>
      <c r="D9" s="36" t="s">
        <v>544</v>
      </c>
      <c r="E9" s="36" t="s">
        <v>48</v>
      </c>
      <c r="F9" s="36" t="s">
        <v>124</v>
      </c>
      <c r="G9" s="37" t="n">
        <v>1357382.65</v>
      </c>
      <c r="H9" s="37" t="n">
        <v>1184014.13</v>
      </c>
      <c r="I9" s="38" t="n">
        <v>-0.127722658013936</v>
      </c>
      <c r="J9" s="36" t="n">
        <v>90</v>
      </c>
      <c r="K9" s="36" t="n">
        <v>91</v>
      </c>
      <c r="L9" s="38" t="n">
        <v>0.0111111111111111</v>
      </c>
      <c r="M9" s="37" t="n">
        <v>693474.08</v>
      </c>
      <c r="N9" s="36" t="n">
        <v>75</v>
      </c>
      <c r="O9" s="36" t="n">
        <v>72.2</v>
      </c>
      <c r="P9" s="36" t="n">
        <v>56.6</v>
      </c>
    </row>
    <row r="10" customFormat="false" ht="15" hidden="false" customHeight="true" outlineLevel="0" collapsed="false">
      <c r="A10" s="36" t="n">
        <v>6</v>
      </c>
      <c r="B10" s="36" t="s">
        <v>421</v>
      </c>
      <c r="C10" s="36" t="s">
        <v>542</v>
      </c>
      <c r="D10" s="36" t="s">
        <v>545</v>
      </c>
      <c r="E10" s="36" t="s">
        <v>43</v>
      </c>
      <c r="F10" s="36" t="s">
        <v>53</v>
      </c>
      <c r="G10" s="37" t="n">
        <v>642988.47</v>
      </c>
      <c r="H10" s="37" t="n">
        <v>550228.45</v>
      </c>
      <c r="I10" s="38" t="n">
        <v>-0.144263893254571</v>
      </c>
      <c r="J10" s="36" t="n">
        <v>132</v>
      </c>
      <c r="K10" s="36" t="n">
        <v>122</v>
      </c>
      <c r="L10" s="38" t="n">
        <v>-0.0757575757575758</v>
      </c>
      <c r="M10" s="37" t="n">
        <v>371040.08</v>
      </c>
      <c r="N10" s="36" t="n">
        <v>59.6</v>
      </c>
      <c r="O10" s="36" t="n">
        <v>65.6</v>
      </c>
      <c r="P10" s="36" t="n">
        <v>53.6</v>
      </c>
    </row>
    <row r="11" customFormat="false" ht="15" hidden="false" customHeight="true" outlineLevel="0" collapsed="false">
      <c r="A11" s="36" t="n">
        <v>7</v>
      </c>
      <c r="B11" s="36" t="s">
        <v>546</v>
      </c>
      <c r="C11" s="36" t="s">
        <v>542</v>
      </c>
      <c r="D11" s="36" t="s">
        <v>543</v>
      </c>
      <c r="E11" s="36" t="s">
        <v>43</v>
      </c>
      <c r="F11" s="36" t="s">
        <v>53</v>
      </c>
      <c r="G11" s="37" t="n">
        <v>517036.68</v>
      </c>
      <c r="H11" s="37" t="n">
        <v>442638.89</v>
      </c>
      <c r="I11" s="38" t="n">
        <v>-0.143892673146516</v>
      </c>
      <c r="J11" s="36" t="n">
        <v>59</v>
      </c>
      <c r="K11" s="36" t="n">
        <v>78</v>
      </c>
      <c r="L11" s="38" t="n">
        <v>0.322033898305085</v>
      </c>
      <c r="M11" s="37" t="n">
        <v>297591.16</v>
      </c>
      <c r="N11" s="36" t="n">
        <v>54.5</v>
      </c>
      <c r="O11" s="36" t="n">
        <v>60.8</v>
      </c>
      <c r="P11" s="36" t="n">
        <v>50.3</v>
      </c>
    </row>
    <row r="12" customFormat="false" ht="15" hidden="false" customHeight="true" outlineLevel="0" collapsed="false">
      <c r="A12" s="36" t="n">
        <v>8</v>
      </c>
      <c r="B12" s="36" t="s">
        <v>547</v>
      </c>
      <c r="C12" s="36" t="s">
        <v>535</v>
      </c>
      <c r="D12" s="36" t="s">
        <v>538</v>
      </c>
      <c r="E12" s="36" t="s">
        <v>43</v>
      </c>
      <c r="F12" s="36" t="s">
        <v>56</v>
      </c>
      <c r="G12" s="37" t="n">
        <v>567200.64</v>
      </c>
      <c r="H12" s="37" t="n">
        <v>408019.01</v>
      </c>
      <c r="I12" s="38" t="n">
        <v>-0.280644306043096</v>
      </c>
      <c r="J12" s="36" t="n">
        <v>95</v>
      </c>
      <c r="K12" s="36" t="n">
        <v>86</v>
      </c>
      <c r="L12" s="38" t="n">
        <v>-0.0947368421052632</v>
      </c>
      <c r="M12" s="37" t="n">
        <v>636726.52</v>
      </c>
      <c r="N12" s="36" t="n">
        <v>58.4</v>
      </c>
      <c r="O12" s="36" t="n">
        <v>100</v>
      </c>
      <c r="P12" s="36" t="n">
        <v>50</v>
      </c>
    </row>
    <row r="13" customFormat="false" ht="15" hidden="false" customHeight="true" outlineLevel="0" collapsed="false">
      <c r="A13" s="36" t="n">
        <v>9</v>
      </c>
      <c r="B13" s="36" t="s">
        <v>548</v>
      </c>
      <c r="C13" s="36" t="s">
        <v>535</v>
      </c>
      <c r="D13" s="36" t="s">
        <v>536</v>
      </c>
      <c r="E13" s="36" t="s">
        <v>43</v>
      </c>
      <c r="F13" s="36" t="s">
        <v>53</v>
      </c>
      <c r="G13" s="37" t="n">
        <v>401296</v>
      </c>
      <c r="H13" s="37" t="n">
        <v>373936.22</v>
      </c>
      <c r="I13" s="38" t="n">
        <v>-0.0681785514931622</v>
      </c>
      <c r="J13" s="36" t="n">
        <v>69</v>
      </c>
      <c r="K13" s="36" t="n">
        <v>55</v>
      </c>
      <c r="L13" s="38" t="n">
        <v>-0.202898550724638</v>
      </c>
      <c r="M13" s="37" t="n">
        <v>109439.12</v>
      </c>
      <c r="N13" s="36" t="n">
        <v>53.8</v>
      </c>
      <c r="O13" s="36" t="n">
        <v>67.1</v>
      </c>
      <c r="P13" s="36" t="n">
        <v>49.6</v>
      </c>
    </row>
    <row r="14" customFormat="false" ht="15" hidden="false" customHeight="true" outlineLevel="0" collapsed="false">
      <c r="A14" s="36" t="n">
        <v>10</v>
      </c>
      <c r="B14" s="36" t="s">
        <v>438</v>
      </c>
      <c r="C14" s="36" t="s">
        <v>535</v>
      </c>
      <c r="D14" s="36" t="s">
        <v>540</v>
      </c>
      <c r="E14" s="36" t="s">
        <v>48</v>
      </c>
      <c r="F14" s="36" t="s">
        <v>91</v>
      </c>
      <c r="G14" s="37" t="n">
        <v>1519387</v>
      </c>
      <c r="H14" s="37" t="n">
        <v>1367593.6</v>
      </c>
      <c r="I14" s="38" t="n">
        <v>-0.0999043693278934</v>
      </c>
      <c r="J14" s="36" t="n">
        <v>167</v>
      </c>
      <c r="K14" s="36" t="n">
        <v>133</v>
      </c>
      <c r="L14" s="38" t="n">
        <v>-0.203592814371258</v>
      </c>
      <c r="M14" s="37" t="n">
        <v>607173.6</v>
      </c>
      <c r="N14" s="36" t="n">
        <v>64</v>
      </c>
      <c r="O14" s="36" t="n">
        <v>92.8</v>
      </c>
      <c r="P14" s="36" t="n">
        <v>49</v>
      </c>
    </row>
    <row r="15" customFormat="false" ht="15" hidden="false" customHeight="true" outlineLevel="0" collapsed="false">
      <c r="A15" s="36" t="n">
        <v>11</v>
      </c>
      <c r="B15" s="36" t="s">
        <v>440</v>
      </c>
      <c r="C15" s="36" t="s">
        <v>542</v>
      </c>
      <c r="D15" s="36" t="s">
        <v>543</v>
      </c>
      <c r="E15" s="36" t="s">
        <v>43</v>
      </c>
      <c r="F15" s="36" t="s">
        <v>56</v>
      </c>
      <c r="G15" s="37" t="n">
        <v>436151.01</v>
      </c>
      <c r="H15" s="37" t="n">
        <v>405883.74</v>
      </c>
      <c r="I15" s="38" t="n">
        <v>-0.0693963084024499</v>
      </c>
      <c r="J15" s="36" t="n">
        <v>223</v>
      </c>
      <c r="K15" s="36" t="n">
        <v>165</v>
      </c>
      <c r="L15" s="38" t="n">
        <v>-0.260089686098655</v>
      </c>
      <c r="M15" s="37" t="n">
        <v>121069.08</v>
      </c>
      <c r="N15" s="36" t="n">
        <v>54.6</v>
      </c>
      <c r="O15" s="36" t="n">
        <v>67.7</v>
      </c>
      <c r="P15" s="36" t="n">
        <v>48.7</v>
      </c>
    </row>
    <row r="16" customFormat="false" ht="15" hidden="false" customHeight="true" outlineLevel="0" collapsed="false">
      <c r="A16" s="36" t="n">
        <v>12</v>
      </c>
      <c r="B16" s="36" t="s">
        <v>453</v>
      </c>
      <c r="C16" s="36" t="s">
        <v>542</v>
      </c>
      <c r="D16" s="36" t="s">
        <v>549</v>
      </c>
      <c r="E16" s="36" t="s">
        <v>48</v>
      </c>
      <c r="F16" s="36" t="s">
        <v>95</v>
      </c>
      <c r="G16" s="37" t="n">
        <v>821646.1</v>
      </c>
      <c r="H16" s="37" t="n">
        <v>653843</v>
      </c>
      <c r="I16" s="38" t="n">
        <v>-0.204227951669216</v>
      </c>
      <c r="J16" s="36" t="n">
        <v>191</v>
      </c>
      <c r="K16" s="36" t="n">
        <v>158</v>
      </c>
      <c r="L16" s="38" t="n">
        <v>-0.172774869109948</v>
      </c>
      <c r="M16" s="37" t="n">
        <v>671212.4</v>
      </c>
      <c r="N16" s="36" t="n">
        <v>74.7</v>
      </c>
      <c r="O16" s="36" t="n">
        <v>92.8</v>
      </c>
      <c r="P16" s="36" t="n">
        <v>47</v>
      </c>
    </row>
    <row r="17" customFormat="false" ht="15" hidden="false" customHeight="true" outlineLevel="0" collapsed="false">
      <c r="A17" s="36" t="n">
        <v>13</v>
      </c>
      <c r="B17" s="36" t="s">
        <v>391</v>
      </c>
      <c r="C17" s="36" t="s">
        <v>535</v>
      </c>
      <c r="D17" s="36" t="s">
        <v>538</v>
      </c>
      <c r="E17" s="36" t="s">
        <v>43</v>
      </c>
      <c r="F17" s="36" t="s">
        <v>44</v>
      </c>
      <c r="G17" s="37" t="n">
        <v>772114.05</v>
      </c>
      <c r="H17" s="37" t="n">
        <v>752407.38</v>
      </c>
      <c r="I17" s="38" t="n">
        <v>-0.025523004017347</v>
      </c>
      <c r="J17" s="36" t="n">
        <v>428</v>
      </c>
      <c r="K17" s="36" t="n">
        <v>341</v>
      </c>
      <c r="L17" s="38" t="n">
        <v>-0.203271028037383</v>
      </c>
      <c r="M17" s="37" t="n">
        <v>78826.6800000002</v>
      </c>
      <c r="N17" s="36" t="n">
        <v>71.5</v>
      </c>
      <c r="O17" s="36" t="n">
        <v>51.7</v>
      </c>
      <c r="P17" s="36" t="n">
        <v>46.7</v>
      </c>
    </row>
    <row r="18" customFormat="false" ht="15" hidden="false" customHeight="true" outlineLevel="0" collapsed="false">
      <c r="A18" s="36" t="n">
        <v>14</v>
      </c>
      <c r="B18" s="36" t="s">
        <v>417</v>
      </c>
      <c r="C18" s="36" t="s">
        <v>542</v>
      </c>
      <c r="D18" s="36" t="s">
        <v>545</v>
      </c>
      <c r="E18" s="36" t="s">
        <v>43</v>
      </c>
      <c r="F18" s="36" t="s">
        <v>53</v>
      </c>
      <c r="G18" s="37" t="n">
        <v>832998.62</v>
      </c>
      <c r="H18" s="37" t="n">
        <v>746039.86</v>
      </c>
      <c r="I18" s="38" t="n">
        <v>-0.104392441850624</v>
      </c>
      <c r="J18" s="36" t="n">
        <v>250</v>
      </c>
      <c r="K18" s="36" t="n">
        <v>218</v>
      </c>
      <c r="L18" s="38" t="n">
        <v>-0.128</v>
      </c>
      <c r="M18" s="37" t="n">
        <v>347835.04</v>
      </c>
      <c r="N18" s="36" t="n">
        <v>53.4</v>
      </c>
      <c r="O18" s="36" t="n">
        <v>92.6</v>
      </c>
      <c r="P18" s="36" t="n">
        <v>44.3</v>
      </c>
    </row>
    <row r="19" customFormat="false" ht="15" hidden="false" customHeight="true" outlineLevel="0" collapsed="false">
      <c r="A19" s="36" t="n">
        <v>15</v>
      </c>
      <c r="B19" s="36" t="s">
        <v>550</v>
      </c>
      <c r="C19" s="36" t="s">
        <v>542</v>
      </c>
      <c r="D19" s="36" t="s">
        <v>551</v>
      </c>
      <c r="E19" s="36" t="s">
        <v>43</v>
      </c>
      <c r="F19" s="36" t="s">
        <v>88</v>
      </c>
      <c r="G19" s="37" t="n">
        <v>647063.51</v>
      </c>
      <c r="H19" s="37" t="n">
        <v>646984.36</v>
      </c>
      <c r="I19" s="38" t="n">
        <v>-0.000122321841329027</v>
      </c>
      <c r="J19" s="36" t="n">
        <v>159</v>
      </c>
      <c r="K19" s="36" t="n">
        <v>99</v>
      </c>
      <c r="L19" s="38" t="n">
        <v>-0.377358490566038</v>
      </c>
      <c r="M19" s="37" t="n">
        <v>316.600000000093</v>
      </c>
      <c r="N19" s="36" t="n">
        <v>52</v>
      </c>
      <c r="O19" s="36" t="n">
        <v>73.7</v>
      </c>
      <c r="P19" s="36" t="n">
        <v>43.5</v>
      </c>
    </row>
    <row r="20" customFormat="false" ht="15" hidden="false" customHeight="true" outlineLevel="0" collapsed="false">
      <c r="A20" s="36" t="n">
        <v>16</v>
      </c>
      <c r="B20" s="36" t="s">
        <v>389</v>
      </c>
      <c r="C20" s="36" t="s">
        <v>535</v>
      </c>
      <c r="D20" s="36" t="s">
        <v>552</v>
      </c>
      <c r="E20" s="36" t="s">
        <v>43</v>
      </c>
      <c r="F20" s="36" t="s">
        <v>64</v>
      </c>
      <c r="G20" s="37" t="n">
        <v>394202.7</v>
      </c>
      <c r="H20" s="37" t="n">
        <v>362725</v>
      </c>
      <c r="I20" s="38" t="n">
        <v>-0.0798515586017042</v>
      </c>
      <c r="J20" s="36" t="n">
        <v>133</v>
      </c>
      <c r="K20" s="36" t="n">
        <v>117</v>
      </c>
      <c r="L20" s="38" t="n">
        <v>-0.120300751879699</v>
      </c>
      <c r="M20" s="37" t="n">
        <v>125910.8</v>
      </c>
      <c r="N20" s="36" t="n">
        <v>62.1</v>
      </c>
      <c r="O20" s="36" t="n">
        <v>74</v>
      </c>
      <c r="P20" s="36" t="n">
        <v>41.2</v>
      </c>
    </row>
    <row r="21" customFormat="false" ht="15" hidden="false" customHeight="true" outlineLevel="0" collapsed="false">
      <c r="A21" s="36" t="n">
        <v>17</v>
      </c>
      <c r="B21" s="36" t="s">
        <v>146</v>
      </c>
      <c r="C21" s="36" t="s">
        <v>535</v>
      </c>
      <c r="D21" s="36" t="s">
        <v>552</v>
      </c>
      <c r="E21" s="36" t="s">
        <v>43</v>
      </c>
      <c r="F21" s="36" t="s">
        <v>106</v>
      </c>
      <c r="G21" s="37" t="n">
        <v>314515.65</v>
      </c>
      <c r="H21" s="37" t="n">
        <v>306316.6</v>
      </c>
      <c r="I21" s="38" t="n">
        <v>-0.0260688140637836</v>
      </c>
      <c r="J21" s="36" t="n">
        <v>149</v>
      </c>
      <c r="K21" s="36" t="n">
        <v>208</v>
      </c>
      <c r="L21" s="38" t="n">
        <v>0.395973154362416</v>
      </c>
      <c r="M21" s="37" t="n">
        <v>32796.2000000002</v>
      </c>
      <c r="N21" s="36" t="n">
        <v>47.4</v>
      </c>
      <c r="O21" s="36" t="n">
        <v>65.6</v>
      </c>
      <c r="P21" s="36" t="n">
        <v>41.1</v>
      </c>
    </row>
    <row r="22" customFormat="false" ht="15" hidden="false" customHeight="true" outlineLevel="0" collapsed="false">
      <c r="A22" s="36" t="n">
        <v>18</v>
      </c>
      <c r="B22" s="36" t="s">
        <v>419</v>
      </c>
      <c r="C22" s="36" t="s">
        <v>535</v>
      </c>
      <c r="D22" s="36" t="s">
        <v>553</v>
      </c>
      <c r="E22" s="36" t="s">
        <v>48</v>
      </c>
      <c r="F22" s="36" t="s">
        <v>91</v>
      </c>
      <c r="G22" s="37" t="n">
        <v>330452.8</v>
      </c>
      <c r="H22" s="37" t="n">
        <v>283203.85</v>
      </c>
      <c r="I22" s="38" t="n">
        <v>-0.142982447114989</v>
      </c>
      <c r="J22" s="36" t="n">
        <v>71</v>
      </c>
      <c r="K22" s="36" t="n">
        <v>66</v>
      </c>
      <c r="L22" s="38" t="n">
        <v>-0.0704225352112676</v>
      </c>
      <c r="M22" s="37" t="n">
        <v>188995.8</v>
      </c>
      <c r="N22" s="36" t="n">
        <v>52.5</v>
      </c>
      <c r="O22" s="36" t="n">
        <v>90.7</v>
      </c>
      <c r="P22" s="36" t="n">
        <v>40.9</v>
      </c>
    </row>
    <row r="23" customFormat="false" ht="15" hidden="false" customHeight="true" outlineLevel="0" collapsed="false">
      <c r="A23" s="36" t="n">
        <v>19</v>
      </c>
      <c r="B23" s="36" t="s">
        <v>554</v>
      </c>
      <c r="C23" s="36" t="s">
        <v>542</v>
      </c>
      <c r="D23" s="36" t="s">
        <v>555</v>
      </c>
      <c r="E23" s="36" t="s">
        <v>48</v>
      </c>
      <c r="F23" s="36" t="s">
        <v>84</v>
      </c>
      <c r="G23" s="37" t="n">
        <v>622924.03</v>
      </c>
      <c r="H23" s="37" t="n">
        <v>522171.43</v>
      </c>
      <c r="I23" s="38" t="n">
        <v>-0.16174139244556</v>
      </c>
      <c r="J23" s="36" t="n">
        <v>151</v>
      </c>
      <c r="K23" s="36" t="n">
        <v>129</v>
      </c>
      <c r="L23" s="38" t="n">
        <v>-0.145695364238411</v>
      </c>
      <c r="M23" s="37" t="n">
        <v>403010.4</v>
      </c>
      <c r="N23" s="36" t="n">
        <v>68.2</v>
      </c>
      <c r="O23" s="36" t="n">
        <v>90.5</v>
      </c>
      <c r="P23" s="36" t="n">
        <v>39.7</v>
      </c>
    </row>
    <row r="24" customFormat="false" ht="15" hidden="false" customHeight="true" outlineLevel="0" collapsed="false">
      <c r="A24" s="36" t="n">
        <v>20</v>
      </c>
      <c r="B24" s="36" t="s">
        <v>556</v>
      </c>
      <c r="C24" s="36" t="s">
        <v>542</v>
      </c>
      <c r="D24" s="36" t="s">
        <v>543</v>
      </c>
      <c r="E24" s="36" t="s">
        <v>43</v>
      </c>
      <c r="F24" s="36" t="s">
        <v>67</v>
      </c>
      <c r="G24" s="37" t="n">
        <v>397835.11</v>
      </c>
      <c r="H24" s="37" t="n">
        <v>367000.77</v>
      </c>
      <c r="I24" s="38" t="n">
        <v>-0.0775053262644415</v>
      </c>
      <c r="J24" s="36" t="n">
        <v>46</v>
      </c>
      <c r="K24" s="36" t="n">
        <v>42</v>
      </c>
      <c r="L24" s="38" t="n">
        <v>-0.0869565217391304</v>
      </c>
      <c r="M24" s="37" t="n">
        <v>123337.36</v>
      </c>
      <c r="N24" s="36" t="n">
        <v>67.7</v>
      </c>
      <c r="O24" s="36" t="n">
        <v>65.9</v>
      </c>
      <c r="P24" s="36" t="n">
        <v>38.6</v>
      </c>
    </row>
    <row r="26" customFormat="false" ht="15" hidden="false" customHeight="true" outlineLevel="0" collapsed="false">
      <c r="A26" s="39" t="s">
        <v>557</v>
      </c>
    </row>
    <row r="27" customFormat="false" ht="15" hidden="false" customHeight="true" outlineLevel="0" collapsed="false">
      <c r="A27" s="34" t="s">
        <v>558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6796875" defaultRowHeight="15" customHeight="false" zeroHeight="false" outlineLevelRow="0" outlineLevelCol="0"/>
  <cols>
    <col collapsed="false" customWidth="true" hidden="false" outlineLevel="0" max="1" min="1" style="1" width="6"/>
    <col collapsed="false" customWidth="true" hidden="false" outlineLevel="0" max="2" min="2" style="1" width="44"/>
    <col collapsed="false" customWidth="true" hidden="false" outlineLevel="0" max="3" min="3" style="1" width="17"/>
    <col collapsed="false" customWidth="true" hidden="false" outlineLevel="0" max="4" min="4" style="1" width="8"/>
    <col collapsed="false" customWidth="true" hidden="false" outlineLevel="0" max="9" min="5" style="1" width="11"/>
    <col collapsed="false" customWidth="true" hidden="false" outlineLevel="0" max="11" min="10" style="1" width="12"/>
    <col collapsed="false" customWidth="true" hidden="false" outlineLevel="0" max="12" min="12" style="1" width="44"/>
  </cols>
  <sheetData>
    <row r="1" customFormat="false" ht="17.25" hidden="false" customHeight="true" outlineLevel="0" collapsed="false">
      <c r="A1" s="33" t="s">
        <v>559</v>
      </c>
    </row>
    <row r="2" customFormat="false" ht="25.5" hidden="false" customHeight="true" outlineLevel="0" collapsed="false">
      <c r="A2" s="40" t="s">
        <v>560</v>
      </c>
      <c r="B2" s="40"/>
      <c r="C2" s="40"/>
      <c r="D2" s="40"/>
      <c r="E2" s="40"/>
      <c r="F2" s="40"/>
      <c r="G2" s="40"/>
      <c r="H2" s="40"/>
      <c r="I2" s="40"/>
      <c r="J2" s="40"/>
      <c r="K2" s="40"/>
      <c r="L2" s="40"/>
    </row>
    <row r="4" customFormat="false" ht="23.25" hidden="false" customHeight="true" outlineLevel="0" collapsed="false">
      <c r="A4" s="41" t="s">
        <v>35</v>
      </c>
      <c r="B4" s="41" t="s">
        <v>524</v>
      </c>
      <c r="C4" s="41" t="s">
        <v>561</v>
      </c>
      <c r="D4" s="41" t="s">
        <v>24</v>
      </c>
      <c r="E4" s="41" t="s">
        <v>562</v>
      </c>
      <c r="F4" s="41" t="s">
        <v>563</v>
      </c>
      <c r="G4" s="41" t="s">
        <v>564</v>
      </c>
      <c r="H4" s="41" t="s">
        <v>565</v>
      </c>
      <c r="I4" s="41" t="s">
        <v>566</v>
      </c>
      <c r="J4" s="41" t="s">
        <v>567</v>
      </c>
      <c r="K4" s="41" t="s">
        <v>568</v>
      </c>
      <c r="L4" s="41" t="s">
        <v>40</v>
      </c>
    </row>
    <row r="5" customFormat="false" ht="15" hidden="false" customHeight="true" outlineLevel="0" collapsed="false">
      <c r="A5" s="42" t="n">
        <v>1</v>
      </c>
      <c r="B5" s="36" t="s">
        <v>569</v>
      </c>
      <c r="C5" s="36" t="s">
        <v>570</v>
      </c>
      <c r="D5" s="36" t="s">
        <v>43</v>
      </c>
      <c r="E5" s="37" t="n">
        <v>23087.01</v>
      </c>
      <c r="F5" s="37" t="n">
        <v>43657.18</v>
      </c>
      <c r="G5" s="37" t="n">
        <v>48605.88</v>
      </c>
      <c r="H5" s="37" t="n">
        <v>50386.81</v>
      </c>
      <c r="I5" s="37" t="n">
        <v>55659.17</v>
      </c>
      <c r="J5" s="43" t="n">
        <f aca="false">SUM(E5:I5)</f>
        <v>221396.05</v>
      </c>
      <c r="K5" s="37" t="n">
        <f aca="false">J5/5</f>
        <v>44279.21</v>
      </c>
      <c r="L5" s="44"/>
    </row>
    <row r="6" customFormat="false" ht="15" hidden="false" customHeight="true" outlineLevel="0" collapsed="false">
      <c r="A6" s="42" t="n">
        <v>2</v>
      </c>
      <c r="B6" s="36" t="s">
        <v>571</v>
      </c>
      <c r="C6" s="36" t="s">
        <v>570</v>
      </c>
      <c r="D6" s="36" t="s">
        <v>43</v>
      </c>
      <c r="E6" s="37" t="n">
        <v>37336.3</v>
      </c>
      <c r="F6" s="37" t="n">
        <v>39049.03</v>
      </c>
      <c r="G6" s="37" t="n">
        <v>43346.55</v>
      </c>
      <c r="H6" s="37" t="n">
        <v>30008.02</v>
      </c>
      <c r="I6" s="37" t="n">
        <v>26001.61</v>
      </c>
      <c r="J6" s="43" t="n">
        <f aca="false">SUM(E6:I6)</f>
        <v>175741.51</v>
      </c>
      <c r="K6" s="37" t="n">
        <f aca="false">J6/5</f>
        <v>35148.302</v>
      </c>
      <c r="L6" s="44"/>
    </row>
    <row r="7" customFormat="false" ht="15" hidden="false" customHeight="true" outlineLevel="0" collapsed="false">
      <c r="A7" s="42" t="n">
        <v>3</v>
      </c>
      <c r="B7" s="36" t="s">
        <v>572</v>
      </c>
      <c r="C7" s="36" t="s">
        <v>573</v>
      </c>
      <c r="D7" s="36" t="s">
        <v>48</v>
      </c>
      <c r="E7" s="37" t="n">
        <v>34306.77</v>
      </c>
      <c r="F7" s="37" t="n">
        <v>34666.35</v>
      </c>
      <c r="G7" s="37" t="n">
        <v>34613.87</v>
      </c>
      <c r="H7" s="37" t="n">
        <v>33550.01</v>
      </c>
      <c r="I7" s="37" t="n">
        <v>33110.47</v>
      </c>
      <c r="J7" s="43" t="n">
        <f aca="false">SUM(E7:I7)</f>
        <v>170247.47</v>
      </c>
      <c r="K7" s="37" t="n">
        <f aca="false">J7/5</f>
        <v>34049.494</v>
      </c>
      <c r="L7" s="44" t="s">
        <v>574</v>
      </c>
    </row>
    <row r="8" customFormat="false" ht="15" hidden="false" customHeight="true" outlineLevel="0" collapsed="false">
      <c r="A8" s="42" t="n">
        <v>4</v>
      </c>
      <c r="B8" s="36" t="s">
        <v>575</v>
      </c>
      <c r="C8" s="36" t="s">
        <v>570</v>
      </c>
      <c r="D8" s="36" t="s">
        <v>48</v>
      </c>
      <c r="E8" s="37" t="n">
        <v>29477.94</v>
      </c>
      <c r="F8" s="37" t="n">
        <v>32183.02</v>
      </c>
      <c r="G8" s="37" t="n">
        <v>24158.91</v>
      </c>
      <c r="H8" s="37" t="n">
        <v>35048.23</v>
      </c>
      <c r="I8" s="37" t="n">
        <v>28836.06</v>
      </c>
      <c r="J8" s="43" t="n">
        <f aca="false">SUM(E8:I8)</f>
        <v>149704.16</v>
      </c>
      <c r="K8" s="37" t="n">
        <f aca="false">J8/5</f>
        <v>29940.832</v>
      </c>
      <c r="L8" s="44" t="s">
        <v>576</v>
      </c>
    </row>
    <row r="9" customFormat="false" ht="15" hidden="false" customHeight="true" outlineLevel="0" collapsed="false">
      <c r="A9" s="42" t="n">
        <v>5</v>
      </c>
      <c r="B9" s="36" t="s">
        <v>336</v>
      </c>
      <c r="C9" s="36" t="s">
        <v>573</v>
      </c>
      <c r="D9" s="36" t="s">
        <v>48</v>
      </c>
      <c r="E9" s="37" t="n">
        <v>27713.2</v>
      </c>
      <c r="F9" s="37" t="n">
        <v>23497.87</v>
      </c>
      <c r="G9" s="37" t="n">
        <v>27633.3</v>
      </c>
      <c r="H9" s="37" t="n">
        <v>23995.09</v>
      </c>
      <c r="I9" s="37" t="n">
        <v>30205.49</v>
      </c>
      <c r="J9" s="43" t="n">
        <f aca="false">SUM(E9:I9)</f>
        <v>133044.95</v>
      </c>
      <c r="K9" s="37" t="n">
        <f aca="false">J9/5</f>
        <v>26608.99</v>
      </c>
      <c r="L9" s="44" t="s">
        <v>577</v>
      </c>
    </row>
    <row r="10" customFormat="false" ht="15" hidden="false" customHeight="true" outlineLevel="0" collapsed="false">
      <c r="A10" s="42" t="n">
        <v>6</v>
      </c>
      <c r="B10" s="36" t="s">
        <v>578</v>
      </c>
      <c r="C10" s="36" t="s">
        <v>570</v>
      </c>
      <c r="D10" s="36" t="s">
        <v>48</v>
      </c>
      <c r="E10" s="37" t="n">
        <v>19969.07</v>
      </c>
      <c r="F10" s="37" t="n">
        <v>20309.38</v>
      </c>
      <c r="G10" s="37" t="n">
        <v>21477.82</v>
      </c>
      <c r="H10" s="37" t="n">
        <v>20682.01</v>
      </c>
      <c r="I10" s="37" t="n">
        <v>22024.84</v>
      </c>
      <c r="J10" s="43" t="n">
        <f aca="false">SUM(E10:I10)</f>
        <v>104463.12</v>
      </c>
      <c r="K10" s="37" t="n">
        <f aca="false">J10/5</f>
        <v>20892.624</v>
      </c>
      <c r="L10" s="44" t="s">
        <v>579</v>
      </c>
    </row>
    <row r="11" customFormat="false" ht="15" hidden="false" customHeight="true" outlineLevel="0" collapsed="false">
      <c r="A11" s="42" t="n">
        <v>7</v>
      </c>
      <c r="B11" s="36" t="s">
        <v>580</v>
      </c>
      <c r="C11" s="36" t="s">
        <v>570</v>
      </c>
      <c r="D11" s="36" t="s">
        <v>48</v>
      </c>
      <c r="E11" s="37" t="n">
        <v>20743.74</v>
      </c>
      <c r="F11" s="37" t="n">
        <v>17511.65</v>
      </c>
      <c r="G11" s="37" t="n">
        <v>22253.75</v>
      </c>
      <c r="H11" s="37" t="n">
        <v>16690.42</v>
      </c>
      <c r="I11" s="37" t="n">
        <v>19166.73</v>
      </c>
      <c r="J11" s="43" t="n">
        <f aca="false">SUM(E11:I11)</f>
        <v>96366.29</v>
      </c>
      <c r="K11" s="37" t="n">
        <f aca="false">J11/5</f>
        <v>19273.258</v>
      </c>
      <c r="L11" s="44" t="s">
        <v>581</v>
      </c>
    </row>
    <row r="12" customFormat="false" ht="15" hidden="false" customHeight="true" outlineLevel="0" collapsed="false">
      <c r="A12" s="42" t="n">
        <v>8</v>
      </c>
      <c r="B12" s="36" t="s">
        <v>582</v>
      </c>
      <c r="C12" s="36" t="s">
        <v>570</v>
      </c>
      <c r="D12" s="36" t="s">
        <v>48</v>
      </c>
      <c r="E12" s="37" t="n">
        <v>18353.8</v>
      </c>
      <c r="F12" s="37" t="n">
        <v>17174.87</v>
      </c>
      <c r="G12" s="37" t="n">
        <v>16973.55</v>
      </c>
      <c r="H12" s="37" t="n">
        <v>17951.19</v>
      </c>
      <c r="I12" s="37" t="n">
        <v>19498.34</v>
      </c>
      <c r="J12" s="43" t="n">
        <f aca="false">SUM(E12:I12)</f>
        <v>89951.75</v>
      </c>
      <c r="K12" s="37" t="n">
        <f aca="false">J12/5</f>
        <v>17990.35</v>
      </c>
      <c r="L12" s="44" t="s">
        <v>583</v>
      </c>
    </row>
    <row r="13" customFormat="false" ht="15" hidden="false" customHeight="true" outlineLevel="0" collapsed="false">
      <c r="A13" s="42" t="n">
        <v>9</v>
      </c>
      <c r="B13" s="36" t="s">
        <v>322</v>
      </c>
      <c r="C13" s="36" t="s">
        <v>570</v>
      </c>
      <c r="D13" s="36" t="s">
        <v>48</v>
      </c>
      <c r="E13" s="37" t="n">
        <v>14650.55</v>
      </c>
      <c r="F13" s="37" t="n">
        <v>19477.62</v>
      </c>
      <c r="G13" s="37" t="n">
        <v>17441.28</v>
      </c>
      <c r="H13" s="37" t="n">
        <v>19686.99</v>
      </c>
      <c r="I13" s="37" t="n">
        <v>14447.73</v>
      </c>
      <c r="J13" s="43" t="n">
        <f aca="false">SUM(E13:I13)</f>
        <v>85704.17</v>
      </c>
      <c r="K13" s="37" t="n">
        <f aca="false">J13/5</f>
        <v>17140.834</v>
      </c>
      <c r="L13" s="44" t="s">
        <v>584</v>
      </c>
    </row>
    <row r="14" customFormat="false" ht="15" hidden="false" customHeight="true" outlineLevel="0" collapsed="false">
      <c r="A14" s="42" t="n">
        <v>10</v>
      </c>
      <c r="B14" s="36" t="s">
        <v>585</v>
      </c>
      <c r="C14" s="36" t="s">
        <v>570</v>
      </c>
      <c r="D14" s="36" t="s">
        <v>48</v>
      </c>
      <c r="E14" s="37" t="n">
        <v>19155.74</v>
      </c>
      <c r="F14" s="37" t="n">
        <v>18023.28</v>
      </c>
      <c r="G14" s="37" t="n">
        <v>15327.95</v>
      </c>
      <c r="H14" s="37" t="n">
        <v>13672.91</v>
      </c>
      <c r="I14" s="37" t="n">
        <v>11660.64</v>
      </c>
      <c r="J14" s="43" t="n">
        <f aca="false">SUM(E14:I14)</f>
        <v>77840.52</v>
      </c>
      <c r="K14" s="37" t="n">
        <f aca="false">J14/5</f>
        <v>15568.104</v>
      </c>
      <c r="L14" s="44" t="s">
        <v>586</v>
      </c>
    </row>
    <row r="15" customFormat="false" ht="15" hidden="false" customHeight="true" outlineLevel="0" collapsed="false">
      <c r="A15" s="42" t="n">
        <v>11</v>
      </c>
      <c r="B15" s="36" t="s">
        <v>423</v>
      </c>
      <c r="C15" s="36" t="s">
        <v>570</v>
      </c>
      <c r="D15" s="36" t="s">
        <v>48</v>
      </c>
      <c r="E15" s="37" t="n">
        <v>10178.85</v>
      </c>
      <c r="F15" s="37" t="n">
        <v>14259.39</v>
      </c>
      <c r="G15" s="37" t="n">
        <v>15963.59</v>
      </c>
      <c r="H15" s="37" t="n">
        <v>16489.17</v>
      </c>
      <c r="I15" s="37" t="n">
        <v>15752.44</v>
      </c>
      <c r="J15" s="43" t="n">
        <f aca="false">SUM(E15:I15)</f>
        <v>72643.44</v>
      </c>
      <c r="K15" s="37" t="n">
        <f aca="false">J15/5</f>
        <v>14528.688</v>
      </c>
      <c r="L15" s="44" t="s">
        <v>587</v>
      </c>
    </row>
    <row r="16" customFormat="false" ht="15" hidden="false" customHeight="true" outlineLevel="0" collapsed="false">
      <c r="A16" s="42" t="n">
        <v>12</v>
      </c>
      <c r="B16" s="36" t="s">
        <v>588</v>
      </c>
      <c r="C16" s="36" t="s">
        <v>589</v>
      </c>
      <c r="D16" s="36" t="s">
        <v>48</v>
      </c>
      <c r="E16" s="37" t="n">
        <v>14719.6</v>
      </c>
      <c r="F16" s="37" t="n">
        <v>13143.51</v>
      </c>
      <c r="G16" s="37" t="n">
        <v>12836.86</v>
      </c>
      <c r="H16" s="37" t="n">
        <v>11597.09</v>
      </c>
      <c r="I16" s="37" t="n">
        <v>17153.35</v>
      </c>
      <c r="J16" s="43" t="n">
        <f aca="false">SUM(E16:I16)</f>
        <v>69450.41</v>
      </c>
      <c r="K16" s="37" t="n">
        <f aca="false">J16/5</f>
        <v>13890.082</v>
      </c>
      <c r="L16" s="44" t="s">
        <v>590</v>
      </c>
    </row>
    <row r="17" customFormat="false" ht="15" hidden="false" customHeight="true" outlineLevel="0" collapsed="false">
      <c r="A17" s="42" t="n">
        <v>13</v>
      </c>
      <c r="B17" s="36" t="s">
        <v>96</v>
      </c>
      <c r="C17" s="36" t="s">
        <v>570</v>
      </c>
      <c r="D17" s="36" t="s">
        <v>48</v>
      </c>
      <c r="E17" s="37" t="n">
        <v>10018.5</v>
      </c>
      <c r="F17" s="37" t="n">
        <v>8892.7</v>
      </c>
      <c r="G17" s="37" t="n">
        <v>8869.59</v>
      </c>
      <c r="H17" s="37" t="n">
        <v>16337.27</v>
      </c>
      <c r="I17" s="37" t="n">
        <v>12706.36</v>
      </c>
      <c r="J17" s="43" t="n">
        <f aca="false">SUM(E17:I17)</f>
        <v>56824.42</v>
      </c>
      <c r="K17" s="37" t="n">
        <f aca="false">J17/5</f>
        <v>11364.884</v>
      </c>
      <c r="L17" s="44" t="s">
        <v>591</v>
      </c>
    </row>
    <row r="18" customFormat="false" ht="15" hidden="false" customHeight="true" outlineLevel="0" collapsed="false">
      <c r="A18" s="42" t="n">
        <v>14</v>
      </c>
      <c r="B18" s="36" t="s">
        <v>311</v>
      </c>
      <c r="C18" s="36" t="s">
        <v>570</v>
      </c>
      <c r="D18" s="36" t="s">
        <v>48</v>
      </c>
      <c r="E18" s="37" t="n">
        <v>12368.55</v>
      </c>
      <c r="F18" s="37" t="n">
        <v>9616.2</v>
      </c>
      <c r="G18" s="37" t="n">
        <v>9132.26</v>
      </c>
      <c r="H18" s="37" t="n">
        <v>14913.36</v>
      </c>
      <c r="I18" s="37" t="n">
        <v>10373.72</v>
      </c>
      <c r="J18" s="43" t="n">
        <f aca="false">SUM(E18:I18)</f>
        <v>56404.09</v>
      </c>
      <c r="K18" s="37" t="n">
        <f aca="false">J18/5</f>
        <v>11280.818</v>
      </c>
      <c r="L18" s="44" t="s">
        <v>592</v>
      </c>
    </row>
    <row r="19" customFormat="false" ht="15" hidden="false" customHeight="true" outlineLevel="0" collapsed="false">
      <c r="A19" s="42" t="n">
        <v>15</v>
      </c>
      <c r="B19" s="36" t="s">
        <v>593</v>
      </c>
      <c r="C19" s="36" t="s">
        <v>570</v>
      </c>
      <c r="D19" s="36" t="s">
        <v>48</v>
      </c>
      <c r="E19" s="37" t="n">
        <v>4520.82</v>
      </c>
      <c r="F19" s="37" t="n">
        <v>896.75</v>
      </c>
      <c r="G19" s="37" t="n">
        <v>30573.72</v>
      </c>
      <c r="H19" s="37" t="n">
        <v>6923.57</v>
      </c>
      <c r="I19" s="37" t="n">
        <v>7259.16</v>
      </c>
      <c r="J19" s="43" t="n">
        <f aca="false">SUM(E19:I19)</f>
        <v>50174.02</v>
      </c>
      <c r="K19" s="37" t="n">
        <f aca="false">J19/5</f>
        <v>10034.804</v>
      </c>
      <c r="L19" s="44" t="s">
        <v>594</v>
      </c>
    </row>
    <row r="20" customFormat="false" ht="15" hidden="false" customHeight="true" outlineLevel="0" collapsed="false">
      <c r="A20" s="42" t="n">
        <v>16</v>
      </c>
      <c r="B20" s="36" t="s">
        <v>339</v>
      </c>
      <c r="C20" s="36" t="s">
        <v>589</v>
      </c>
      <c r="D20" s="36" t="s">
        <v>48</v>
      </c>
      <c r="E20" s="37" t="n">
        <v>6370.56</v>
      </c>
      <c r="F20" s="37" t="n">
        <v>11601.44</v>
      </c>
      <c r="G20" s="37" t="n">
        <v>9309.99</v>
      </c>
      <c r="H20" s="37" t="n">
        <v>9640.24</v>
      </c>
      <c r="I20" s="37" t="n">
        <v>13208.2</v>
      </c>
      <c r="J20" s="43" t="n">
        <f aca="false">SUM(E20:I20)</f>
        <v>50130.43</v>
      </c>
      <c r="K20" s="37" t="n">
        <f aca="false">J20/5</f>
        <v>10026.086</v>
      </c>
      <c r="L20" s="44" t="s">
        <v>595</v>
      </c>
    </row>
    <row r="21" customFormat="false" ht="15" hidden="false" customHeight="true" outlineLevel="0" collapsed="false">
      <c r="A21" s="42" t="n">
        <v>17</v>
      </c>
      <c r="B21" s="36" t="s">
        <v>596</v>
      </c>
      <c r="C21" s="36" t="s">
        <v>570</v>
      </c>
      <c r="D21" s="36" t="s">
        <v>48</v>
      </c>
      <c r="E21" s="37" t="n">
        <v>8077.95</v>
      </c>
      <c r="F21" s="37" t="n">
        <v>9684.09</v>
      </c>
      <c r="G21" s="37" t="n">
        <v>11940.57</v>
      </c>
      <c r="H21" s="37" t="n">
        <v>9884.93</v>
      </c>
      <c r="I21" s="37" t="n">
        <v>9053.56</v>
      </c>
      <c r="J21" s="43" t="n">
        <f aca="false">SUM(E21:I21)</f>
        <v>48641.1</v>
      </c>
      <c r="K21" s="37" t="n">
        <f aca="false">J21/5</f>
        <v>9728.22</v>
      </c>
      <c r="L21" s="44" t="s">
        <v>597</v>
      </c>
    </row>
    <row r="22" customFormat="false" ht="15" hidden="false" customHeight="true" outlineLevel="0" collapsed="false">
      <c r="A22" s="42" t="n">
        <v>18</v>
      </c>
      <c r="B22" s="36" t="s">
        <v>598</v>
      </c>
      <c r="C22" s="36" t="s">
        <v>573</v>
      </c>
      <c r="D22" s="36" t="s">
        <v>43</v>
      </c>
      <c r="E22" s="37" t="n">
        <v>9095.5</v>
      </c>
      <c r="F22" s="37" t="n">
        <v>9632.36</v>
      </c>
      <c r="G22" s="37" t="n">
        <v>11131.9</v>
      </c>
      <c r="H22" s="37" t="n">
        <v>9027.74</v>
      </c>
      <c r="I22" s="37" t="n">
        <v>9001.88</v>
      </c>
      <c r="J22" s="43" t="n">
        <f aca="false">SUM(E22:I22)</f>
        <v>47889.38</v>
      </c>
      <c r="K22" s="37" t="n">
        <f aca="false">J22/5</f>
        <v>9577.876</v>
      </c>
      <c r="L22" s="44"/>
    </row>
    <row r="23" customFormat="false" ht="15" hidden="false" customHeight="true" outlineLevel="0" collapsed="false">
      <c r="A23" s="42" t="n">
        <v>19</v>
      </c>
      <c r="B23" s="36" t="s">
        <v>599</v>
      </c>
      <c r="C23" s="36" t="s">
        <v>589</v>
      </c>
      <c r="D23" s="36" t="s">
        <v>43</v>
      </c>
      <c r="E23" s="37" t="n">
        <v>7256.89</v>
      </c>
      <c r="F23" s="37" t="n">
        <v>5261.38</v>
      </c>
      <c r="G23" s="37" t="n">
        <v>5067.33</v>
      </c>
      <c r="H23" s="37" t="n">
        <v>13016.3</v>
      </c>
      <c r="I23" s="37" t="n">
        <v>8745.71</v>
      </c>
      <c r="J23" s="43" t="n">
        <f aca="false">SUM(E23:I23)</f>
        <v>39347.61</v>
      </c>
      <c r="K23" s="37" t="n">
        <f aca="false">J23/5</f>
        <v>7869.522</v>
      </c>
      <c r="L23" s="44"/>
    </row>
    <row r="24" customFormat="false" ht="15" hidden="false" customHeight="true" outlineLevel="0" collapsed="false">
      <c r="A24" s="42" t="n">
        <v>20</v>
      </c>
      <c r="B24" s="36" t="s">
        <v>46</v>
      </c>
      <c r="C24" s="36" t="s">
        <v>573</v>
      </c>
      <c r="D24" s="36" t="s">
        <v>48</v>
      </c>
      <c r="E24" s="37" t="n">
        <v>7954.15</v>
      </c>
      <c r="F24" s="37" t="n">
        <v>7369.28</v>
      </c>
      <c r="G24" s="37" t="n">
        <v>7070.12</v>
      </c>
      <c r="H24" s="37" t="n">
        <v>7993.81</v>
      </c>
      <c r="I24" s="37" t="n">
        <v>6689.68</v>
      </c>
      <c r="J24" s="43" t="n">
        <f aca="false">SUM(E24:I24)</f>
        <v>37077.04</v>
      </c>
      <c r="K24" s="37" t="n">
        <f aca="false">J24/5</f>
        <v>7415.408</v>
      </c>
      <c r="L24" s="44" t="s">
        <v>600</v>
      </c>
    </row>
    <row r="25" customFormat="false" ht="15" hidden="false" customHeight="true" outlineLevel="0" collapsed="false">
      <c r="A25" s="42" t="n">
        <v>21</v>
      </c>
      <c r="B25" s="36" t="s">
        <v>601</v>
      </c>
      <c r="C25" s="36" t="s">
        <v>589</v>
      </c>
      <c r="D25" s="36" t="s">
        <v>48</v>
      </c>
      <c r="E25" s="37" t="n">
        <v>6332.25</v>
      </c>
      <c r="F25" s="37" t="n">
        <v>8859.43</v>
      </c>
      <c r="G25" s="37" t="n">
        <v>9146.62</v>
      </c>
      <c r="H25" s="37" t="n">
        <v>7696.17</v>
      </c>
      <c r="I25" s="37" t="n">
        <v>4949.53</v>
      </c>
      <c r="J25" s="43" t="n">
        <f aca="false">SUM(E25:I25)</f>
        <v>36984</v>
      </c>
      <c r="K25" s="37" t="n">
        <f aca="false">J25/5</f>
        <v>7396.8</v>
      </c>
      <c r="L25" s="44" t="s">
        <v>602</v>
      </c>
    </row>
    <row r="26" customFormat="false" ht="15" hidden="false" customHeight="true" outlineLevel="0" collapsed="false">
      <c r="A26" s="42" t="n">
        <v>22</v>
      </c>
      <c r="B26" s="36" t="s">
        <v>183</v>
      </c>
      <c r="C26" s="36" t="s">
        <v>573</v>
      </c>
      <c r="D26" s="36" t="s">
        <v>43</v>
      </c>
      <c r="E26" s="37" t="n">
        <v>8958.89</v>
      </c>
      <c r="F26" s="37" t="n">
        <v>7566.61</v>
      </c>
      <c r="G26" s="37" t="n">
        <v>3169.84</v>
      </c>
      <c r="H26" s="37" t="n">
        <v>5130</v>
      </c>
      <c r="I26" s="37" t="n">
        <v>10770</v>
      </c>
      <c r="J26" s="43" t="n">
        <f aca="false">SUM(E26:I26)</f>
        <v>35595.34</v>
      </c>
      <c r="K26" s="37" t="n">
        <f aca="false">J26/5</f>
        <v>7119.068</v>
      </c>
      <c r="L26" s="44"/>
    </row>
    <row r="27" customFormat="false" ht="15" hidden="false" customHeight="true" outlineLevel="0" collapsed="false">
      <c r="A27" s="42" t="n">
        <v>23</v>
      </c>
      <c r="B27" s="36" t="s">
        <v>68</v>
      </c>
      <c r="C27" s="36" t="s">
        <v>573</v>
      </c>
      <c r="D27" s="36" t="s">
        <v>48</v>
      </c>
      <c r="E27" s="37" t="n">
        <v>6557.63</v>
      </c>
      <c r="F27" s="37" t="n">
        <v>6778.49</v>
      </c>
      <c r="G27" s="37" t="n">
        <v>8154.52</v>
      </c>
      <c r="H27" s="37" t="n">
        <v>7371.39</v>
      </c>
      <c r="I27" s="37" t="n">
        <v>6125.01</v>
      </c>
      <c r="J27" s="43" t="n">
        <f aca="false">SUM(E27:I27)</f>
        <v>34987.04</v>
      </c>
      <c r="K27" s="37" t="n">
        <f aca="false">J27/5</f>
        <v>6997.408</v>
      </c>
      <c r="L27" s="44" t="s">
        <v>603</v>
      </c>
    </row>
    <row r="28" customFormat="false" ht="15" hidden="false" customHeight="true" outlineLevel="0" collapsed="false">
      <c r="A28" s="42" t="n">
        <v>24</v>
      </c>
      <c r="B28" s="36" t="s">
        <v>604</v>
      </c>
      <c r="C28" s="36" t="s">
        <v>573</v>
      </c>
      <c r="D28" s="36" t="s">
        <v>48</v>
      </c>
      <c r="E28" s="37" t="n">
        <v>8351.67</v>
      </c>
      <c r="F28" s="37" t="n">
        <v>7709.42</v>
      </c>
      <c r="G28" s="37" t="n">
        <v>6761.85</v>
      </c>
      <c r="H28" s="37" t="n">
        <v>6493.14</v>
      </c>
      <c r="I28" s="37" t="n">
        <v>2655.35</v>
      </c>
      <c r="J28" s="43" t="n">
        <f aca="false">SUM(E28:I28)</f>
        <v>31971.43</v>
      </c>
      <c r="K28" s="37" t="n">
        <f aca="false">J28/5</f>
        <v>6394.286</v>
      </c>
      <c r="L28" s="44" t="s">
        <v>605</v>
      </c>
    </row>
    <row r="29" customFormat="false" ht="15" hidden="false" customHeight="true" outlineLevel="0" collapsed="false">
      <c r="A29" s="42" t="n">
        <v>25</v>
      </c>
      <c r="B29" s="36" t="s">
        <v>606</v>
      </c>
      <c r="C29" s="36" t="s">
        <v>573</v>
      </c>
      <c r="D29" s="36" t="s">
        <v>43</v>
      </c>
      <c r="E29" s="37" t="n">
        <v>5696.11</v>
      </c>
      <c r="F29" s="37" t="n">
        <v>5652.25</v>
      </c>
      <c r="G29" s="37" t="n">
        <v>10529.02</v>
      </c>
      <c r="H29" s="37" t="n">
        <v>4774.42</v>
      </c>
      <c r="I29" s="37" t="n">
        <v>5080.82</v>
      </c>
      <c r="J29" s="43" t="n">
        <f aca="false">SUM(E29:I29)</f>
        <v>31732.62</v>
      </c>
      <c r="K29" s="37" t="n">
        <f aca="false">J29/5</f>
        <v>6346.524</v>
      </c>
      <c r="L29" s="44"/>
    </row>
    <row r="30" customFormat="false" ht="15" hidden="false" customHeight="true" outlineLevel="0" collapsed="false">
      <c r="A30" s="42" t="n">
        <v>26</v>
      </c>
      <c r="B30" s="36" t="s">
        <v>607</v>
      </c>
      <c r="C30" s="36" t="s">
        <v>589</v>
      </c>
      <c r="D30" s="36" t="s">
        <v>43</v>
      </c>
      <c r="E30" s="37" t="n">
        <v>2301.94</v>
      </c>
      <c r="F30" s="37" t="n">
        <v>3356.57</v>
      </c>
      <c r="G30" s="37" t="n">
        <v>6125.91</v>
      </c>
      <c r="H30" s="37" t="n">
        <v>6316.21</v>
      </c>
      <c r="I30" s="37" t="n">
        <v>12513.33</v>
      </c>
      <c r="J30" s="43" t="n">
        <f aca="false">SUM(E30:I30)</f>
        <v>30613.96</v>
      </c>
      <c r="K30" s="37" t="n">
        <f aca="false">J30/5</f>
        <v>6122.792</v>
      </c>
      <c r="L30" s="44"/>
    </row>
    <row r="31" customFormat="false" ht="15" hidden="false" customHeight="true" outlineLevel="0" collapsed="false">
      <c r="A31" s="42" t="n">
        <v>27</v>
      </c>
      <c r="B31" s="36" t="s">
        <v>608</v>
      </c>
      <c r="C31" s="36" t="s">
        <v>573</v>
      </c>
      <c r="D31" s="36" t="s">
        <v>43</v>
      </c>
      <c r="E31" s="37" t="n">
        <v>5500</v>
      </c>
      <c r="F31" s="37" t="n">
        <v>6703.3</v>
      </c>
      <c r="G31" s="37" t="n">
        <v>5942.62</v>
      </c>
      <c r="H31" s="37" t="n">
        <v>5488.5</v>
      </c>
      <c r="I31" s="37" t="n">
        <v>5858.98</v>
      </c>
      <c r="J31" s="43" t="n">
        <f aca="false">SUM(E31:I31)</f>
        <v>29493.4</v>
      </c>
      <c r="K31" s="37" t="n">
        <f aca="false">J31/5</f>
        <v>5898.68</v>
      </c>
      <c r="L31" s="44"/>
    </row>
    <row r="32" customFormat="false" ht="15" hidden="false" customHeight="true" outlineLevel="0" collapsed="false">
      <c r="A32" s="42" t="n">
        <v>28</v>
      </c>
      <c r="B32" s="36" t="s">
        <v>609</v>
      </c>
      <c r="C32" s="36" t="s">
        <v>573</v>
      </c>
      <c r="D32" s="36" t="s">
        <v>43</v>
      </c>
      <c r="E32" s="37" t="n">
        <v>6883.57</v>
      </c>
      <c r="F32" s="37" t="n">
        <v>7024.62</v>
      </c>
      <c r="G32" s="37" t="n">
        <v>3441.67</v>
      </c>
      <c r="H32" s="37" t="n">
        <v>4674.7</v>
      </c>
      <c r="I32" s="37" t="n">
        <v>6825.82</v>
      </c>
      <c r="J32" s="43" t="n">
        <f aca="false">SUM(E32:I32)</f>
        <v>28850.38</v>
      </c>
      <c r="K32" s="37" t="n">
        <f aca="false">J32/5</f>
        <v>5770.076</v>
      </c>
      <c r="L32" s="44"/>
    </row>
    <row r="33" customFormat="false" ht="15" hidden="false" customHeight="true" outlineLevel="0" collapsed="false">
      <c r="A33" s="42" t="n">
        <v>29</v>
      </c>
      <c r="B33" s="36" t="s">
        <v>610</v>
      </c>
      <c r="C33" s="36" t="s">
        <v>573</v>
      </c>
      <c r="D33" s="36" t="s">
        <v>43</v>
      </c>
      <c r="E33" s="37" t="n">
        <v>5557.45</v>
      </c>
      <c r="F33" s="37" t="n">
        <v>5543.4</v>
      </c>
      <c r="G33" s="37" t="n">
        <v>5999.9</v>
      </c>
      <c r="H33" s="37" t="n">
        <v>5057.94</v>
      </c>
      <c r="I33" s="37" t="n">
        <v>6558.66</v>
      </c>
      <c r="J33" s="43" t="n">
        <f aca="false">SUM(E33:I33)</f>
        <v>28717.35</v>
      </c>
      <c r="K33" s="37" t="n">
        <f aca="false">J33/5</f>
        <v>5743.47</v>
      </c>
      <c r="L33" s="44"/>
    </row>
    <row r="34" customFormat="false" ht="15" hidden="false" customHeight="true" outlineLevel="0" collapsed="false">
      <c r="A34" s="42" t="n">
        <v>30</v>
      </c>
      <c r="B34" s="36" t="s">
        <v>611</v>
      </c>
      <c r="C34" s="36" t="s">
        <v>589</v>
      </c>
      <c r="D34" s="36" t="s">
        <v>48</v>
      </c>
      <c r="E34" s="37" t="n">
        <v>2888.33</v>
      </c>
      <c r="F34" s="37" t="n">
        <v>5738.02</v>
      </c>
      <c r="G34" s="37" t="n">
        <v>4846.85</v>
      </c>
      <c r="H34" s="37" t="n">
        <v>8874.46</v>
      </c>
      <c r="I34" s="37" t="n">
        <v>4051.99</v>
      </c>
      <c r="J34" s="43" t="n">
        <f aca="false">SUM(E34:I34)</f>
        <v>26399.65</v>
      </c>
      <c r="K34" s="37" t="n">
        <f aca="false">J34/5</f>
        <v>5279.93</v>
      </c>
      <c r="L34" s="44" t="s">
        <v>612</v>
      </c>
    </row>
    <row r="35" customFormat="false" ht="15" hidden="false" customHeight="true" outlineLevel="0" collapsed="false">
      <c r="A35" s="42" t="n">
        <v>31</v>
      </c>
      <c r="B35" s="36" t="s">
        <v>613</v>
      </c>
      <c r="C35" s="36" t="s">
        <v>573</v>
      </c>
      <c r="D35" s="36" t="s">
        <v>43</v>
      </c>
      <c r="E35" s="37" t="n">
        <v>5805.42</v>
      </c>
      <c r="F35" s="37" t="n">
        <v>4363.63</v>
      </c>
      <c r="G35" s="37" t="n">
        <v>5527.33</v>
      </c>
      <c r="H35" s="37" t="n">
        <v>5339.45</v>
      </c>
      <c r="I35" s="37" t="n">
        <v>5226.26</v>
      </c>
      <c r="J35" s="43" t="n">
        <f aca="false">SUM(E35:I35)</f>
        <v>26262.09</v>
      </c>
      <c r="K35" s="37" t="n">
        <f aca="false">J35/5</f>
        <v>5252.418</v>
      </c>
      <c r="L35" s="44"/>
    </row>
    <row r="36" customFormat="false" ht="15" hidden="false" customHeight="true" outlineLevel="0" collapsed="false">
      <c r="A36" s="42" t="n">
        <v>32</v>
      </c>
      <c r="B36" s="36" t="s">
        <v>614</v>
      </c>
      <c r="C36" s="36" t="s">
        <v>573</v>
      </c>
      <c r="D36" s="36" t="s">
        <v>43</v>
      </c>
      <c r="E36" s="37" t="n">
        <v>6686.34</v>
      </c>
      <c r="F36" s="37" t="n">
        <v>2236.32</v>
      </c>
      <c r="G36" s="37" t="n">
        <v>5087.44</v>
      </c>
      <c r="H36" s="37" t="n">
        <v>4720.71</v>
      </c>
      <c r="I36" s="37" t="n">
        <v>6077.05</v>
      </c>
      <c r="J36" s="43" t="n">
        <f aca="false">SUM(E36:I36)</f>
        <v>24807.86</v>
      </c>
      <c r="K36" s="37" t="n">
        <f aca="false">J36/5</f>
        <v>4961.572</v>
      </c>
      <c r="L36" s="44"/>
    </row>
    <row r="37" customFormat="false" ht="15" hidden="false" customHeight="true" outlineLevel="0" collapsed="false">
      <c r="A37" s="42" t="n">
        <v>33</v>
      </c>
      <c r="B37" s="36" t="s">
        <v>615</v>
      </c>
      <c r="C37" s="36" t="s">
        <v>573</v>
      </c>
      <c r="D37" s="36" t="s">
        <v>43</v>
      </c>
      <c r="E37" s="37" t="n">
        <v>4265.44</v>
      </c>
      <c r="F37" s="37" t="n">
        <v>2891.32</v>
      </c>
      <c r="G37" s="37" t="n">
        <v>544.56</v>
      </c>
      <c r="H37" s="37" t="n">
        <v>8727.33</v>
      </c>
      <c r="I37" s="37" t="n">
        <v>7796.3</v>
      </c>
      <c r="J37" s="43" t="n">
        <f aca="false">SUM(E37:I37)</f>
        <v>24224.95</v>
      </c>
      <c r="K37" s="37" t="n">
        <f aca="false">J37/5</f>
        <v>4844.99</v>
      </c>
      <c r="L37" s="44"/>
    </row>
    <row r="38" customFormat="false" ht="15" hidden="false" customHeight="true" outlineLevel="0" collapsed="false">
      <c r="A38" s="42" t="n">
        <v>34</v>
      </c>
      <c r="B38" s="36" t="s">
        <v>616</v>
      </c>
      <c r="C38" s="36" t="s">
        <v>573</v>
      </c>
      <c r="D38" s="36" t="s">
        <v>43</v>
      </c>
      <c r="E38" s="37" t="n">
        <v>3947.85</v>
      </c>
      <c r="F38" s="37" t="n">
        <v>3981.11</v>
      </c>
      <c r="G38" s="37" t="n">
        <v>4756.45</v>
      </c>
      <c r="H38" s="37" t="n">
        <v>4597.67</v>
      </c>
      <c r="I38" s="37" t="n">
        <v>4622.37</v>
      </c>
      <c r="J38" s="43" t="n">
        <f aca="false">SUM(E38:I38)</f>
        <v>21905.45</v>
      </c>
      <c r="K38" s="37" t="n">
        <f aca="false">J38/5</f>
        <v>4381.09</v>
      </c>
      <c r="L38" s="44"/>
    </row>
    <row r="39" customFormat="false" ht="15" hidden="false" customHeight="true" outlineLevel="0" collapsed="false">
      <c r="A39" s="42" t="n">
        <v>35</v>
      </c>
      <c r="B39" s="36" t="s">
        <v>554</v>
      </c>
      <c r="C39" s="36" t="s">
        <v>573</v>
      </c>
      <c r="D39" s="36" t="s">
        <v>48</v>
      </c>
      <c r="E39" s="37" t="n">
        <v>7531.99</v>
      </c>
      <c r="F39" s="37" t="n">
        <v>7311.35</v>
      </c>
      <c r="G39" s="37" t="n">
        <v>3409.36</v>
      </c>
      <c r="H39" s="37" t="n">
        <v>1931.41</v>
      </c>
      <c r="I39" s="37" t="n">
        <v>1569.15</v>
      </c>
      <c r="J39" s="43" t="n">
        <f aca="false">SUM(E39:I39)</f>
        <v>21753.26</v>
      </c>
      <c r="K39" s="37" t="n">
        <f aca="false">J39/5</f>
        <v>4350.652</v>
      </c>
      <c r="L39" s="44" t="s">
        <v>617</v>
      </c>
    </row>
    <row r="40" customFormat="false" ht="15" hidden="false" customHeight="true" outlineLevel="0" collapsed="false">
      <c r="A40" s="42" t="n">
        <v>36</v>
      </c>
      <c r="B40" s="36" t="s">
        <v>618</v>
      </c>
      <c r="C40" s="36" t="s">
        <v>573</v>
      </c>
      <c r="D40" s="36" t="s">
        <v>43</v>
      </c>
      <c r="E40" s="37" t="n">
        <v>4175.84</v>
      </c>
      <c r="F40" s="37" t="n">
        <v>3883.48</v>
      </c>
      <c r="G40" s="37" t="n">
        <v>3889.92</v>
      </c>
      <c r="H40" s="37" t="n">
        <v>3429.96</v>
      </c>
      <c r="I40" s="37" t="n">
        <v>5866.07</v>
      </c>
      <c r="J40" s="43" t="n">
        <f aca="false">SUM(E40:I40)</f>
        <v>21245.27</v>
      </c>
      <c r="K40" s="37" t="n">
        <f aca="false">J40/5</f>
        <v>4249.054</v>
      </c>
      <c r="L40" s="44"/>
    </row>
    <row r="41" customFormat="false" ht="15" hidden="false" customHeight="true" outlineLevel="0" collapsed="false">
      <c r="A41" s="42" t="n">
        <v>37</v>
      </c>
      <c r="B41" s="36" t="s">
        <v>235</v>
      </c>
      <c r="C41" s="36" t="s">
        <v>589</v>
      </c>
      <c r="D41" s="36" t="s">
        <v>48</v>
      </c>
      <c r="E41" s="37" t="n">
        <v>4033.01</v>
      </c>
      <c r="F41" s="37" t="n">
        <v>3607.41</v>
      </c>
      <c r="G41" s="37" t="n">
        <v>5163.72</v>
      </c>
      <c r="H41" s="37" t="n">
        <v>4061.19</v>
      </c>
      <c r="I41" s="37" t="n">
        <v>3988.17</v>
      </c>
      <c r="J41" s="43" t="n">
        <f aca="false">SUM(E41:I41)</f>
        <v>20853.5</v>
      </c>
      <c r="K41" s="37" t="n">
        <f aca="false">J41/5</f>
        <v>4170.7</v>
      </c>
      <c r="L41" s="44" t="s">
        <v>619</v>
      </c>
    </row>
    <row r="42" customFormat="false" ht="15" hidden="false" customHeight="true" outlineLevel="0" collapsed="false">
      <c r="A42" s="42" t="n">
        <v>38</v>
      </c>
      <c r="B42" s="36" t="s">
        <v>620</v>
      </c>
      <c r="C42" s="36" t="s">
        <v>573</v>
      </c>
      <c r="D42" s="36" t="s">
        <v>48</v>
      </c>
      <c r="E42" s="37" t="n">
        <v>3964.77</v>
      </c>
      <c r="F42" s="37" t="n">
        <v>4537.74</v>
      </c>
      <c r="G42" s="37" t="n">
        <v>4901</v>
      </c>
      <c r="H42" s="37" t="n">
        <v>4519.97</v>
      </c>
      <c r="I42" s="37" t="n">
        <v>2567.95</v>
      </c>
      <c r="J42" s="43" t="n">
        <f aca="false">SUM(E42:I42)</f>
        <v>20491.43</v>
      </c>
      <c r="K42" s="37" t="n">
        <f aca="false">J42/5</f>
        <v>4098.286</v>
      </c>
      <c r="L42" s="44" t="s">
        <v>621</v>
      </c>
    </row>
    <row r="43" customFormat="false" ht="15" hidden="false" customHeight="true" outlineLevel="0" collapsed="false">
      <c r="A43" s="42" t="n">
        <v>39</v>
      </c>
      <c r="B43" s="36" t="s">
        <v>622</v>
      </c>
      <c r="C43" s="36" t="s">
        <v>573</v>
      </c>
      <c r="D43" s="36" t="s">
        <v>43</v>
      </c>
      <c r="E43" s="37" t="n">
        <v>3781.05</v>
      </c>
      <c r="F43" s="37" t="n">
        <v>3046.81</v>
      </c>
      <c r="G43" s="37" t="n">
        <v>4701.26</v>
      </c>
      <c r="H43" s="37" t="n">
        <v>4438.48</v>
      </c>
      <c r="I43" s="37" t="n">
        <v>4078.25</v>
      </c>
      <c r="J43" s="43" t="n">
        <f aca="false">SUM(E43:I43)</f>
        <v>20045.85</v>
      </c>
      <c r="K43" s="37" t="n">
        <f aca="false">J43/5</f>
        <v>4009.17</v>
      </c>
      <c r="L43" s="44"/>
    </row>
    <row r="44" customFormat="false" ht="15" hidden="false" customHeight="true" outlineLevel="0" collapsed="false">
      <c r="A44" s="42" t="n">
        <v>40</v>
      </c>
      <c r="B44" s="36" t="s">
        <v>623</v>
      </c>
      <c r="C44" s="36" t="s">
        <v>573</v>
      </c>
      <c r="D44" s="36" t="s">
        <v>43</v>
      </c>
      <c r="E44" s="37" t="n">
        <v>3818.02</v>
      </c>
      <c r="F44" s="37" t="n">
        <v>5508.17</v>
      </c>
      <c r="G44" s="37" t="n">
        <v>1551.46</v>
      </c>
      <c r="H44" s="37" t="n">
        <v>2465</v>
      </c>
      <c r="I44" s="37" t="n">
        <v>6435.85</v>
      </c>
      <c r="J44" s="43" t="n">
        <f aca="false">SUM(E44:I44)</f>
        <v>19778.5</v>
      </c>
      <c r="K44" s="37" t="n">
        <f aca="false">J44/5</f>
        <v>3955.7</v>
      </c>
      <c r="L44" s="44"/>
    </row>
    <row r="45" customFormat="false" ht="15" hidden="false" customHeight="true" outlineLevel="0" collapsed="false">
      <c r="A45" s="42" t="n">
        <v>41</v>
      </c>
      <c r="B45" s="36" t="s">
        <v>624</v>
      </c>
      <c r="C45" s="36" t="s">
        <v>589</v>
      </c>
      <c r="D45" s="36" t="s">
        <v>48</v>
      </c>
      <c r="E45" s="37" t="n">
        <v>2664.8</v>
      </c>
      <c r="F45" s="37" t="n">
        <v>3414.63</v>
      </c>
      <c r="G45" s="37" t="n">
        <v>2553.51</v>
      </c>
      <c r="H45" s="37" t="n">
        <v>6174.39</v>
      </c>
      <c r="I45" s="37" t="n">
        <v>3854.02</v>
      </c>
      <c r="J45" s="43" t="n">
        <f aca="false">SUM(E45:I45)</f>
        <v>18661.35</v>
      </c>
      <c r="K45" s="37" t="n">
        <f aca="false">J45/5</f>
        <v>3732.27</v>
      </c>
      <c r="L45" s="44" t="s">
        <v>625</v>
      </c>
    </row>
    <row r="46" customFormat="false" ht="15" hidden="false" customHeight="true" outlineLevel="0" collapsed="false">
      <c r="A46" s="42" t="n">
        <v>42</v>
      </c>
      <c r="B46" s="36" t="s">
        <v>626</v>
      </c>
      <c r="C46" s="36" t="s">
        <v>573</v>
      </c>
      <c r="D46" s="36" t="s">
        <v>43</v>
      </c>
      <c r="E46" s="37" t="n">
        <v>3735.81</v>
      </c>
      <c r="F46" s="37" t="n">
        <v>3931.06</v>
      </c>
      <c r="G46" s="37" t="n">
        <v>3215.1</v>
      </c>
      <c r="H46" s="37" t="n">
        <v>3080.55</v>
      </c>
      <c r="I46" s="37" t="n">
        <v>4220.54</v>
      </c>
      <c r="J46" s="43" t="n">
        <f aca="false">SUM(E46:I46)</f>
        <v>18183.06</v>
      </c>
      <c r="K46" s="37" t="n">
        <f aca="false">J46/5</f>
        <v>3636.612</v>
      </c>
      <c r="L46" s="44"/>
    </row>
    <row r="47" customFormat="false" ht="15" hidden="false" customHeight="true" outlineLevel="0" collapsed="false">
      <c r="A47" s="42" t="n">
        <v>43</v>
      </c>
      <c r="B47" s="36" t="s">
        <v>627</v>
      </c>
      <c r="C47" s="36" t="s">
        <v>573</v>
      </c>
      <c r="D47" s="36" t="s">
        <v>48</v>
      </c>
      <c r="E47" s="37" t="n">
        <v>3566.2</v>
      </c>
      <c r="F47" s="37" t="n">
        <v>3402.75</v>
      </c>
      <c r="G47" s="37" t="n">
        <v>2729.67</v>
      </c>
      <c r="H47" s="37" t="n">
        <v>3468.18</v>
      </c>
      <c r="I47" s="37" t="n">
        <v>3794.19</v>
      </c>
      <c r="J47" s="43" t="n">
        <f aca="false">SUM(E47:I47)</f>
        <v>16960.99</v>
      </c>
      <c r="K47" s="37" t="n">
        <f aca="false">J47/5</f>
        <v>3392.198</v>
      </c>
      <c r="L47" s="44" t="s">
        <v>628</v>
      </c>
    </row>
    <row r="48" customFormat="false" ht="15" hidden="false" customHeight="true" outlineLevel="0" collapsed="false">
      <c r="A48" s="42" t="n">
        <v>44</v>
      </c>
      <c r="B48" s="36" t="s">
        <v>403</v>
      </c>
      <c r="C48" s="36" t="s">
        <v>573</v>
      </c>
      <c r="D48" s="36" t="s">
        <v>48</v>
      </c>
      <c r="E48" s="37" t="n">
        <v>3376.07</v>
      </c>
      <c r="F48" s="37" t="n">
        <v>3033.58</v>
      </c>
      <c r="G48" s="37" t="n">
        <v>3366.28</v>
      </c>
      <c r="H48" s="37" t="n">
        <v>3375.8</v>
      </c>
      <c r="I48" s="37" t="n">
        <v>3359.55</v>
      </c>
      <c r="J48" s="43" t="n">
        <f aca="false">SUM(E48:I48)</f>
        <v>16511.28</v>
      </c>
      <c r="K48" s="37" t="n">
        <f aca="false">J48/5</f>
        <v>3302.256</v>
      </c>
      <c r="L48" s="44" t="s">
        <v>629</v>
      </c>
    </row>
    <row r="49" customFormat="false" ht="15" hidden="false" customHeight="true" outlineLevel="0" collapsed="false">
      <c r="A49" s="42" t="n">
        <v>45</v>
      </c>
      <c r="B49" s="36" t="s">
        <v>300</v>
      </c>
      <c r="C49" s="36" t="s">
        <v>573</v>
      </c>
      <c r="D49" s="36" t="s">
        <v>48</v>
      </c>
      <c r="E49" s="37" t="n">
        <v>3443.43</v>
      </c>
      <c r="F49" s="37" t="n">
        <v>2936.5</v>
      </c>
      <c r="G49" s="37" t="n">
        <v>2886.07</v>
      </c>
      <c r="H49" s="37" t="n">
        <v>3323.48</v>
      </c>
      <c r="I49" s="37" t="n">
        <v>3884.48</v>
      </c>
      <c r="J49" s="43" t="n">
        <f aca="false">SUM(E49:I49)</f>
        <v>16473.96</v>
      </c>
      <c r="K49" s="37" t="n">
        <f aca="false">J49/5</f>
        <v>3294.792</v>
      </c>
      <c r="L49" s="44" t="s">
        <v>630</v>
      </c>
    </row>
    <row r="50" customFormat="false" ht="15" hidden="false" customHeight="true" outlineLevel="0" collapsed="false">
      <c r="A50" s="42" t="n">
        <v>46</v>
      </c>
      <c r="B50" s="36" t="s">
        <v>631</v>
      </c>
      <c r="C50" s="36" t="s">
        <v>570</v>
      </c>
      <c r="D50" s="36" t="s">
        <v>43</v>
      </c>
      <c r="E50" s="37" t="n">
        <v>4675.43</v>
      </c>
      <c r="F50" s="37" t="n">
        <v>2985.9</v>
      </c>
      <c r="G50" s="37" t="n">
        <v>860.55</v>
      </c>
      <c r="H50" s="37" t="n">
        <v>3945</v>
      </c>
      <c r="I50" s="37" t="n">
        <v>4004.99</v>
      </c>
      <c r="J50" s="43" t="n">
        <f aca="false">SUM(E50:I50)</f>
        <v>16471.87</v>
      </c>
      <c r="K50" s="37" t="n">
        <f aca="false">J50/5</f>
        <v>3294.374</v>
      </c>
      <c r="L50" s="44"/>
    </row>
    <row r="51" customFormat="false" ht="15" hidden="false" customHeight="true" outlineLevel="0" collapsed="false">
      <c r="A51" s="42" t="n">
        <v>47</v>
      </c>
      <c r="B51" s="36" t="s">
        <v>488</v>
      </c>
      <c r="C51" s="36" t="s">
        <v>573</v>
      </c>
      <c r="D51" s="36" t="s">
        <v>43</v>
      </c>
      <c r="E51" s="37" t="n">
        <v>842.26</v>
      </c>
      <c r="F51" s="37" t="n">
        <v>1984.84</v>
      </c>
      <c r="G51" s="37" t="n">
        <v>3978.95</v>
      </c>
      <c r="H51" s="37" t="n">
        <v>1470.93</v>
      </c>
      <c r="I51" s="37" t="n">
        <v>7844.36</v>
      </c>
      <c r="J51" s="43" t="n">
        <f aca="false">SUM(E51:I51)</f>
        <v>16121.34</v>
      </c>
      <c r="K51" s="37" t="n">
        <f aca="false">J51/5</f>
        <v>3224.268</v>
      </c>
      <c r="L51" s="44"/>
    </row>
    <row r="52" customFormat="false" ht="15" hidden="false" customHeight="true" outlineLevel="0" collapsed="false">
      <c r="A52" s="42" t="n">
        <v>48</v>
      </c>
      <c r="B52" s="36" t="s">
        <v>632</v>
      </c>
      <c r="C52" s="36" t="s">
        <v>573</v>
      </c>
      <c r="D52" s="36" t="s">
        <v>43</v>
      </c>
      <c r="E52" s="37" t="n">
        <v>3677.79</v>
      </c>
      <c r="F52" s="37" t="n">
        <v>3288</v>
      </c>
      <c r="G52" s="37" t="n">
        <v>2869.19</v>
      </c>
      <c r="H52" s="37" t="n">
        <v>3060.18</v>
      </c>
      <c r="I52" s="37" t="n">
        <v>3007.78</v>
      </c>
      <c r="J52" s="43" t="n">
        <f aca="false">SUM(E52:I52)</f>
        <v>15902.94</v>
      </c>
      <c r="K52" s="37" t="n">
        <f aca="false">J52/5</f>
        <v>3180.588</v>
      </c>
      <c r="L52" s="44"/>
    </row>
    <row r="53" customFormat="false" ht="15" hidden="false" customHeight="true" outlineLevel="0" collapsed="false">
      <c r="A53" s="42" t="n">
        <v>49</v>
      </c>
      <c r="B53" s="36" t="s">
        <v>633</v>
      </c>
      <c r="C53" s="36" t="s">
        <v>573</v>
      </c>
      <c r="D53" s="36" t="s">
        <v>43</v>
      </c>
      <c r="E53" s="37" t="n">
        <v>1518.35</v>
      </c>
      <c r="F53" s="37" t="n">
        <v>486.92</v>
      </c>
      <c r="G53" s="36"/>
      <c r="H53" s="37" t="n">
        <v>2600</v>
      </c>
      <c r="I53" s="37" t="n">
        <v>11123.14</v>
      </c>
      <c r="J53" s="43" t="n">
        <f aca="false">SUM(E53:I53)</f>
        <v>15728.41</v>
      </c>
      <c r="K53" s="37" t="n">
        <f aca="false">J53/5</f>
        <v>3145.682</v>
      </c>
      <c r="L53" s="44"/>
    </row>
    <row r="54" customFormat="false" ht="15" hidden="false" customHeight="true" outlineLevel="0" collapsed="false">
      <c r="A54" s="42" t="n">
        <v>50</v>
      </c>
      <c r="B54" s="36" t="s">
        <v>634</v>
      </c>
      <c r="C54" s="36" t="s">
        <v>573</v>
      </c>
      <c r="D54" s="36" t="s">
        <v>43</v>
      </c>
      <c r="E54" s="37" t="n">
        <v>2040.22</v>
      </c>
      <c r="F54" s="37" t="n">
        <v>2962.9</v>
      </c>
      <c r="G54" s="37" t="n">
        <v>3887.35</v>
      </c>
      <c r="H54" s="37" t="n">
        <v>3584.97</v>
      </c>
      <c r="I54" s="37" t="n">
        <v>3251.67</v>
      </c>
      <c r="J54" s="43" t="n">
        <f aca="false">SUM(E54:I54)</f>
        <v>15727.11</v>
      </c>
      <c r="K54" s="37" t="n">
        <f aca="false">J54/5</f>
        <v>3145.422</v>
      </c>
      <c r="L54" s="44"/>
    </row>
    <row r="55" customFormat="false" ht="15" hidden="false" customHeight="true" outlineLevel="0" collapsed="false">
      <c r="A55" s="42" t="n">
        <v>51</v>
      </c>
      <c r="B55" s="36" t="s">
        <v>635</v>
      </c>
      <c r="C55" s="36" t="s">
        <v>573</v>
      </c>
      <c r="D55" s="36" t="s">
        <v>43</v>
      </c>
      <c r="E55" s="37" t="n">
        <v>3489.75</v>
      </c>
      <c r="F55" s="37" t="n">
        <v>1635</v>
      </c>
      <c r="G55" s="37" t="n">
        <v>3598.38</v>
      </c>
      <c r="H55" s="37" t="n">
        <v>3280.42</v>
      </c>
      <c r="I55" s="37" t="n">
        <v>3284.98</v>
      </c>
      <c r="J55" s="43" t="n">
        <f aca="false">SUM(E55:I55)</f>
        <v>15288.53</v>
      </c>
      <c r="K55" s="37" t="n">
        <f aca="false">J55/5</f>
        <v>3057.706</v>
      </c>
      <c r="L55" s="44"/>
    </row>
    <row r="56" customFormat="false" ht="15" hidden="false" customHeight="true" outlineLevel="0" collapsed="false">
      <c r="A56" s="42" t="n">
        <v>52</v>
      </c>
      <c r="B56" s="36" t="s">
        <v>636</v>
      </c>
      <c r="C56" s="36" t="s">
        <v>589</v>
      </c>
      <c r="D56" s="36" t="s">
        <v>48</v>
      </c>
      <c r="E56" s="37" t="n">
        <v>3061.19</v>
      </c>
      <c r="F56" s="37" t="n">
        <v>1907.85</v>
      </c>
      <c r="G56" s="37" t="n">
        <v>3666.18</v>
      </c>
      <c r="H56" s="37" t="n">
        <v>2221.86</v>
      </c>
      <c r="I56" s="37" t="n">
        <v>4424.91</v>
      </c>
      <c r="J56" s="43" t="n">
        <f aca="false">SUM(E56:I56)</f>
        <v>15281.99</v>
      </c>
      <c r="K56" s="37" t="n">
        <f aca="false">J56/5</f>
        <v>3056.398</v>
      </c>
      <c r="L56" s="44" t="s">
        <v>637</v>
      </c>
    </row>
    <row r="57" customFormat="false" ht="15" hidden="false" customHeight="true" outlineLevel="0" collapsed="false">
      <c r="A57" s="42" t="n">
        <v>53</v>
      </c>
      <c r="B57" s="36" t="s">
        <v>638</v>
      </c>
      <c r="C57" s="36" t="s">
        <v>573</v>
      </c>
      <c r="D57" s="36" t="s">
        <v>48</v>
      </c>
      <c r="E57" s="37" t="n">
        <v>2871.66</v>
      </c>
      <c r="F57" s="37" t="n">
        <v>2806.69</v>
      </c>
      <c r="G57" s="37" t="n">
        <v>3005.88</v>
      </c>
      <c r="H57" s="37" t="n">
        <v>2989.87</v>
      </c>
      <c r="I57" s="37" t="n">
        <v>3061.85</v>
      </c>
      <c r="J57" s="43" t="n">
        <f aca="false">SUM(E57:I57)</f>
        <v>14735.95</v>
      </c>
      <c r="K57" s="37" t="n">
        <f aca="false">J57/5</f>
        <v>2947.19</v>
      </c>
      <c r="L57" s="44" t="s">
        <v>639</v>
      </c>
    </row>
    <row r="58" customFormat="false" ht="15" hidden="false" customHeight="true" outlineLevel="0" collapsed="false">
      <c r="A58" s="42" t="n">
        <v>54</v>
      </c>
      <c r="B58" s="36" t="s">
        <v>640</v>
      </c>
      <c r="C58" s="36" t="s">
        <v>573</v>
      </c>
      <c r="D58" s="36" t="s">
        <v>43</v>
      </c>
      <c r="E58" s="37" t="n">
        <v>4584.94</v>
      </c>
      <c r="F58" s="37" t="n">
        <v>2107.66</v>
      </c>
      <c r="G58" s="37" t="n">
        <v>2838.11</v>
      </c>
      <c r="H58" s="37" t="n">
        <v>2704.17</v>
      </c>
      <c r="I58" s="37" t="n">
        <v>2440</v>
      </c>
      <c r="J58" s="43" t="n">
        <f aca="false">SUM(E58:I58)</f>
        <v>14674.88</v>
      </c>
      <c r="K58" s="37" t="n">
        <f aca="false">J58/5</f>
        <v>2934.976</v>
      </c>
      <c r="L58" s="44"/>
    </row>
    <row r="59" customFormat="false" ht="15" hidden="false" customHeight="true" outlineLevel="0" collapsed="false">
      <c r="A59" s="42" t="n">
        <v>55</v>
      </c>
      <c r="B59" s="36" t="s">
        <v>483</v>
      </c>
      <c r="C59" s="36" t="s">
        <v>570</v>
      </c>
      <c r="D59" s="36" t="s">
        <v>48</v>
      </c>
      <c r="E59" s="37" t="n">
        <v>3194.01</v>
      </c>
      <c r="F59" s="37" t="n">
        <v>2604.16</v>
      </c>
      <c r="G59" s="37" t="n">
        <v>3195.67</v>
      </c>
      <c r="H59" s="37" t="n">
        <v>2402.03</v>
      </c>
      <c r="I59" s="37" t="n">
        <v>3209.09</v>
      </c>
      <c r="J59" s="43" t="n">
        <f aca="false">SUM(E59:I59)</f>
        <v>14604.96</v>
      </c>
      <c r="K59" s="37" t="n">
        <f aca="false">J59/5</f>
        <v>2920.992</v>
      </c>
      <c r="L59" s="44" t="s">
        <v>641</v>
      </c>
    </row>
    <row r="60" customFormat="false" ht="15" hidden="false" customHeight="true" outlineLevel="0" collapsed="false">
      <c r="A60" s="42" t="n">
        <v>56</v>
      </c>
      <c r="B60" s="36" t="s">
        <v>317</v>
      </c>
      <c r="C60" s="36" t="s">
        <v>573</v>
      </c>
      <c r="D60" s="36" t="s">
        <v>48</v>
      </c>
      <c r="E60" s="37" t="n">
        <v>2017.51</v>
      </c>
      <c r="F60" s="37" t="n">
        <v>3214.69</v>
      </c>
      <c r="G60" s="37" t="n">
        <v>2860.46</v>
      </c>
      <c r="H60" s="37" t="n">
        <v>3072.05</v>
      </c>
      <c r="I60" s="37" t="n">
        <v>3089.37</v>
      </c>
      <c r="J60" s="43" t="n">
        <f aca="false">SUM(E60:I60)</f>
        <v>14254.08</v>
      </c>
      <c r="K60" s="37" t="n">
        <f aca="false">J60/5</f>
        <v>2850.816</v>
      </c>
      <c r="L60" s="44" t="s">
        <v>642</v>
      </c>
    </row>
    <row r="61" customFormat="false" ht="15" hidden="false" customHeight="true" outlineLevel="0" collapsed="false">
      <c r="A61" s="42" t="n">
        <v>57</v>
      </c>
      <c r="B61" s="36" t="s">
        <v>643</v>
      </c>
      <c r="C61" s="36" t="s">
        <v>573</v>
      </c>
      <c r="D61" s="36" t="s">
        <v>43</v>
      </c>
      <c r="E61" s="37" t="n">
        <v>4197.47</v>
      </c>
      <c r="F61" s="37" t="n">
        <v>2833.89</v>
      </c>
      <c r="G61" s="37" t="n">
        <v>2252.4</v>
      </c>
      <c r="H61" s="37" t="n">
        <v>1911.49</v>
      </c>
      <c r="I61" s="37" t="n">
        <v>2994.96</v>
      </c>
      <c r="J61" s="43" t="n">
        <f aca="false">SUM(E61:I61)</f>
        <v>14190.21</v>
      </c>
      <c r="K61" s="37" t="n">
        <f aca="false">J61/5</f>
        <v>2838.042</v>
      </c>
      <c r="L61" s="44"/>
    </row>
    <row r="62" customFormat="false" ht="15" hidden="false" customHeight="true" outlineLevel="0" collapsed="false">
      <c r="A62" s="42" t="n">
        <v>58</v>
      </c>
      <c r="B62" s="36" t="s">
        <v>644</v>
      </c>
      <c r="C62" s="36" t="s">
        <v>573</v>
      </c>
      <c r="D62" s="36" t="s">
        <v>43</v>
      </c>
      <c r="E62" s="37" t="n">
        <v>1765.01</v>
      </c>
      <c r="F62" s="37" t="n">
        <v>2863.79</v>
      </c>
      <c r="G62" s="37" t="n">
        <v>3341.47</v>
      </c>
      <c r="H62" s="37" t="n">
        <v>3134.98</v>
      </c>
      <c r="I62" s="37" t="n">
        <v>2875.19</v>
      </c>
      <c r="J62" s="43" t="n">
        <f aca="false">SUM(E62:I62)</f>
        <v>13980.44</v>
      </c>
      <c r="K62" s="37" t="n">
        <f aca="false">J62/5</f>
        <v>2796.088</v>
      </c>
      <c r="L62" s="44"/>
    </row>
    <row r="63" customFormat="false" ht="15" hidden="false" customHeight="true" outlineLevel="0" collapsed="false">
      <c r="A63" s="42" t="n">
        <v>59</v>
      </c>
      <c r="B63" s="36" t="s">
        <v>645</v>
      </c>
      <c r="C63" s="36" t="s">
        <v>589</v>
      </c>
      <c r="D63" s="36" t="s">
        <v>43</v>
      </c>
      <c r="E63" s="37" t="n">
        <v>3792.76</v>
      </c>
      <c r="F63" s="37" t="n">
        <v>1102.25</v>
      </c>
      <c r="G63" s="37" t="n">
        <v>5316.38</v>
      </c>
      <c r="H63" s="37" t="n">
        <v>1731.56</v>
      </c>
      <c r="I63" s="37" t="n">
        <v>1858.17</v>
      </c>
      <c r="J63" s="43" t="n">
        <f aca="false">SUM(E63:I63)</f>
        <v>13801.12</v>
      </c>
      <c r="K63" s="37" t="n">
        <f aca="false">J63/5</f>
        <v>2760.224</v>
      </c>
      <c r="L63" s="44"/>
    </row>
    <row r="64" customFormat="false" ht="15" hidden="false" customHeight="true" outlineLevel="0" collapsed="false">
      <c r="A64" s="42" t="n">
        <v>60</v>
      </c>
      <c r="B64" s="36" t="s">
        <v>646</v>
      </c>
      <c r="C64" s="36" t="s">
        <v>573</v>
      </c>
      <c r="D64" s="36" t="s">
        <v>43</v>
      </c>
      <c r="E64" s="37" t="n">
        <v>1855.04</v>
      </c>
      <c r="F64" s="37" t="n">
        <v>2338.11</v>
      </c>
      <c r="G64" s="37" t="n">
        <v>1495.97</v>
      </c>
      <c r="H64" s="37" t="n">
        <v>4307.53</v>
      </c>
      <c r="I64" s="37" t="n">
        <v>3788.31</v>
      </c>
      <c r="J64" s="43" t="n">
        <f aca="false">SUM(E64:I64)</f>
        <v>13784.96</v>
      </c>
      <c r="K64" s="37" t="n">
        <f aca="false">J64/5</f>
        <v>2756.992</v>
      </c>
      <c r="L64" s="44"/>
    </row>
    <row r="65" customFormat="false" ht="15" hidden="false" customHeight="true" outlineLevel="0" collapsed="false">
      <c r="A65" s="42" t="n">
        <v>61</v>
      </c>
      <c r="B65" s="36" t="s">
        <v>647</v>
      </c>
      <c r="C65" s="36" t="s">
        <v>573</v>
      </c>
      <c r="D65" s="36" t="s">
        <v>43</v>
      </c>
      <c r="E65" s="37" t="n">
        <v>2908.63</v>
      </c>
      <c r="F65" s="37" t="n">
        <v>2788.7</v>
      </c>
      <c r="G65" s="37" t="n">
        <v>2531.64</v>
      </c>
      <c r="H65" s="37" t="n">
        <v>2531.54</v>
      </c>
      <c r="I65" s="37" t="n">
        <v>2531.54</v>
      </c>
      <c r="J65" s="43" t="n">
        <f aca="false">SUM(E65:I65)</f>
        <v>13292.05</v>
      </c>
      <c r="K65" s="37" t="n">
        <f aca="false">J65/5</f>
        <v>2658.41</v>
      </c>
      <c r="L65" s="44"/>
    </row>
    <row r="66" customFormat="false" ht="15" hidden="false" customHeight="true" outlineLevel="0" collapsed="false">
      <c r="A66" s="42" t="n">
        <v>62</v>
      </c>
      <c r="B66" s="36" t="s">
        <v>648</v>
      </c>
      <c r="C66" s="36" t="s">
        <v>573</v>
      </c>
      <c r="D66" s="36" t="s">
        <v>43</v>
      </c>
      <c r="E66" s="37" t="n">
        <v>3688.2</v>
      </c>
      <c r="F66" s="37" t="n">
        <v>1631.51</v>
      </c>
      <c r="G66" s="37" t="n">
        <v>2840.41</v>
      </c>
      <c r="H66" s="37" t="n">
        <v>2965.84</v>
      </c>
      <c r="I66" s="37" t="n">
        <v>2007.36</v>
      </c>
      <c r="J66" s="43" t="n">
        <f aca="false">SUM(E66:I66)</f>
        <v>13133.32</v>
      </c>
      <c r="K66" s="37" t="n">
        <f aca="false">J66/5</f>
        <v>2626.664</v>
      </c>
      <c r="L66" s="44"/>
    </row>
    <row r="67" customFormat="false" ht="15" hidden="false" customHeight="true" outlineLevel="0" collapsed="false">
      <c r="A67" s="42" t="n">
        <v>63</v>
      </c>
      <c r="B67" s="36" t="s">
        <v>649</v>
      </c>
      <c r="C67" s="36" t="s">
        <v>589</v>
      </c>
      <c r="D67" s="36" t="s">
        <v>48</v>
      </c>
      <c r="E67" s="37" t="n">
        <v>3940.48</v>
      </c>
      <c r="F67" s="37" t="n">
        <v>1386.44</v>
      </c>
      <c r="G67" s="37" t="n">
        <v>3579.74</v>
      </c>
      <c r="H67" s="37" t="n">
        <v>2225.65</v>
      </c>
      <c r="I67" s="37" t="n">
        <v>1413.46</v>
      </c>
      <c r="J67" s="43" t="n">
        <f aca="false">SUM(E67:I67)</f>
        <v>12545.77</v>
      </c>
      <c r="K67" s="37" t="n">
        <f aca="false">J67/5</f>
        <v>2509.154</v>
      </c>
      <c r="L67" s="44" t="s">
        <v>650</v>
      </c>
    </row>
    <row r="68" customFormat="false" ht="15" hidden="false" customHeight="true" outlineLevel="0" collapsed="false">
      <c r="A68" s="42" t="n">
        <v>64</v>
      </c>
      <c r="B68" s="36" t="s">
        <v>651</v>
      </c>
      <c r="C68" s="36" t="s">
        <v>573</v>
      </c>
      <c r="D68" s="36" t="s">
        <v>43</v>
      </c>
      <c r="E68" s="37" t="n">
        <v>1956.96</v>
      </c>
      <c r="F68" s="37" t="n">
        <v>2524.73</v>
      </c>
      <c r="G68" s="37" t="n">
        <v>2543.99</v>
      </c>
      <c r="H68" s="37" t="n">
        <v>2691.13</v>
      </c>
      <c r="I68" s="37" t="n">
        <v>2614.26</v>
      </c>
      <c r="J68" s="43" t="n">
        <f aca="false">SUM(E68:I68)</f>
        <v>12331.07</v>
      </c>
      <c r="K68" s="37" t="n">
        <f aca="false">J68/5</f>
        <v>2466.214</v>
      </c>
      <c r="L68" s="44"/>
    </row>
    <row r="69" customFormat="false" ht="15" hidden="false" customHeight="true" outlineLevel="0" collapsed="false">
      <c r="A69" s="42" t="n">
        <v>65</v>
      </c>
      <c r="B69" s="36" t="s">
        <v>652</v>
      </c>
      <c r="C69" s="36" t="s">
        <v>573</v>
      </c>
      <c r="D69" s="36" t="s">
        <v>43</v>
      </c>
      <c r="E69" s="37" t="n">
        <v>2561.98</v>
      </c>
      <c r="F69" s="37" t="n">
        <v>3003.44</v>
      </c>
      <c r="G69" s="37" t="n">
        <v>2601.97</v>
      </c>
      <c r="H69" s="37" t="n">
        <v>3668.46</v>
      </c>
      <c r="I69" s="37" t="n">
        <v>385</v>
      </c>
      <c r="J69" s="43" t="n">
        <f aca="false">SUM(E69:I69)</f>
        <v>12220.85</v>
      </c>
      <c r="K69" s="37" t="n">
        <f aca="false">J69/5</f>
        <v>2444.17</v>
      </c>
      <c r="L69" s="44"/>
    </row>
    <row r="70" customFormat="false" ht="15" hidden="false" customHeight="true" outlineLevel="0" collapsed="false">
      <c r="A70" s="42" t="n">
        <v>66</v>
      </c>
      <c r="B70" s="36" t="s">
        <v>653</v>
      </c>
      <c r="C70" s="36" t="s">
        <v>589</v>
      </c>
      <c r="D70" s="36" t="s">
        <v>43</v>
      </c>
      <c r="E70" s="37" t="n">
        <v>8320</v>
      </c>
      <c r="F70" s="37" t="n">
        <v>263.21</v>
      </c>
      <c r="G70" s="37" t="n">
        <v>2570</v>
      </c>
      <c r="H70" s="36"/>
      <c r="I70" s="37" t="n">
        <v>1000</v>
      </c>
      <c r="J70" s="43" t="n">
        <f aca="false">SUM(E70:I70)</f>
        <v>12153.21</v>
      </c>
      <c r="K70" s="37" t="n">
        <f aca="false">J70/5</f>
        <v>2430.642</v>
      </c>
      <c r="L70" s="44"/>
    </row>
    <row r="71" customFormat="false" ht="15" hidden="false" customHeight="true" outlineLevel="0" collapsed="false">
      <c r="A71" s="42" t="n">
        <v>67</v>
      </c>
      <c r="B71" s="36" t="s">
        <v>654</v>
      </c>
      <c r="C71" s="36" t="s">
        <v>573</v>
      </c>
      <c r="D71" s="36" t="s">
        <v>43</v>
      </c>
      <c r="E71" s="37" t="n">
        <v>2749.72</v>
      </c>
      <c r="F71" s="37" t="n">
        <v>2466.02</v>
      </c>
      <c r="G71" s="37" t="n">
        <v>885</v>
      </c>
      <c r="H71" s="37" t="n">
        <v>3331.91</v>
      </c>
      <c r="I71" s="37" t="n">
        <v>2348.81</v>
      </c>
      <c r="J71" s="43" t="n">
        <f aca="false">SUM(E71:I71)</f>
        <v>11781.46</v>
      </c>
      <c r="K71" s="37" t="n">
        <f aca="false">J71/5</f>
        <v>2356.292</v>
      </c>
      <c r="L71" s="44"/>
    </row>
    <row r="72" customFormat="false" ht="15" hidden="false" customHeight="true" outlineLevel="0" collapsed="false">
      <c r="A72" s="42" t="n">
        <v>68</v>
      </c>
      <c r="B72" s="36" t="s">
        <v>655</v>
      </c>
      <c r="C72" s="36" t="s">
        <v>589</v>
      </c>
      <c r="D72" s="36" t="s">
        <v>48</v>
      </c>
      <c r="E72" s="37" t="n">
        <v>2724.56</v>
      </c>
      <c r="F72" s="37" t="n">
        <v>2103.52</v>
      </c>
      <c r="G72" s="37" t="n">
        <v>1706.09</v>
      </c>
      <c r="H72" s="37" t="n">
        <v>3492.12</v>
      </c>
      <c r="I72" s="37" t="n">
        <v>1701.72</v>
      </c>
      <c r="J72" s="43" t="n">
        <f aca="false">SUM(E72:I72)</f>
        <v>11728.01</v>
      </c>
      <c r="K72" s="37" t="n">
        <f aca="false">J72/5</f>
        <v>2345.602</v>
      </c>
      <c r="L72" s="44" t="s">
        <v>656</v>
      </c>
    </row>
    <row r="73" customFormat="false" ht="15" hidden="false" customHeight="true" outlineLevel="0" collapsed="false">
      <c r="A73" s="42" t="n">
        <v>69</v>
      </c>
      <c r="B73" s="36" t="s">
        <v>249</v>
      </c>
      <c r="C73" s="36" t="s">
        <v>573</v>
      </c>
      <c r="D73" s="36" t="s">
        <v>48</v>
      </c>
      <c r="E73" s="37" t="n">
        <v>2352.95</v>
      </c>
      <c r="F73" s="37" t="n">
        <v>2186.34</v>
      </c>
      <c r="G73" s="37" t="n">
        <v>2480.86</v>
      </c>
      <c r="H73" s="37" t="n">
        <v>2356.85</v>
      </c>
      <c r="I73" s="37" t="n">
        <v>2156.92</v>
      </c>
      <c r="J73" s="43" t="n">
        <f aca="false">SUM(E73:I73)</f>
        <v>11533.92</v>
      </c>
      <c r="K73" s="37" t="n">
        <f aca="false">J73/5</f>
        <v>2306.784</v>
      </c>
      <c r="L73" s="44" t="s">
        <v>657</v>
      </c>
    </row>
    <row r="74" customFormat="false" ht="15" hidden="false" customHeight="true" outlineLevel="0" collapsed="false">
      <c r="A74" s="42" t="n">
        <v>70</v>
      </c>
      <c r="B74" s="36" t="s">
        <v>658</v>
      </c>
      <c r="C74" s="36" t="s">
        <v>573</v>
      </c>
      <c r="D74" s="36" t="s">
        <v>43</v>
      </c>
      <c r="E74" s="37" t="n">
        <v>766</v>
      </c>
      <c r="F74" s="37" t="n">
        <v>1385</v>
      </c>
      <c r="G74" s="37" t="n">
        <v>3385.92</v>
      </c>
      <c r="H74" s="37" t="n">
        <v>2445.14</v>
      </c>
      <c r="I74" s="37" t="n">
        <v>3016.3</v>
      </c>
      <c r="J74" s="43" t="n">
        <f aca="false">SUM(E74:I74)</f>
        <v>10998.36</v>
      </c>
      <c r="K74" s="37" t="n">
        <f aca="false">J74/5</f>
        <v>2199.672</v>
      </c>
      <c r="L74" s="44"/>
    </row>
    <row r="75" customFormat="false" ht="15" hidden="false" customHeight="true" outlineLevel="0" collapsed="false">
      <c r="A75" s="42" t="n">
        <v>71</v>
      </c>
      <c r="B75" s="36" t="s">
        <v>659</v>
      </c>
      <c r="C75" s="36" t="s">
        <v>589</v>
      </c>
      <c r="D75" s="36" t="s">
        <v>48</v>
      </c>
      <c r="E75" s="37" t="n">
        <v>2285.88</v>
      </c>
      <c r="F75" s="37" t="n">
        <v>2547.17</v>
      </c>
      <c r="G75" s="37" t="n">
        <v>1629.13</v>
      </c>
      <c r="H75" s="37" t="n">
        <v>2097.47</v>
      </c>
      <c r="I75" s="37" t="n">
        <v>1626.25</v>
      </c>
      <c r="J75" s="43" t="n">
        <f aca="false">SUM(E75:I75)</f>
        <v>10185.9</v>
      </c>
      <c r="K75" s="37" t="n">
        <f aca="false">J75/5</f>
        <v>2037.18</v>
      </c>
      <c r="L75" s="44" t="s">
        <v>660</v>
      </c>
    </row>
    <row r="76" customFormat="false" ht="15" hidden="false" customHeight="true" outlineLevel="0" collapsed="false">
      <c r="A76" s="42" t="n">
        <v>72</v>
      </c>
      <c r="B76" s="36" t="s">
        <v>332</v>
      </c>
      <c r="C76" s="36" t="s">
        <v>573</v>
      </c>
      <c r="D76" s="36" t="s">
        <v>43</v>
      </c>
      <c r="E76" s="37" t="n">
        <v>4000</v>
      </c>
      <c r="F76" s="37" t="n">
        <v>2485</v>
      </c>
      <c r="G76" s="36"/>
      <c r="H76" s="37" t="n">
        <v>3111.71</v>
      </c>
      <c r="I76" s="37" t="n">
        <v>535</v>
      </c>
      <c r="J76" s="43" t="n">
        <f aca="false">SUM(E76:I76)</f>
        <v>10131.71</v>
      </c>
      <c r="K76" s="37" t="n">
        <f aca="false">J76/5</f>
        <v>2026.342</v>
      </c>
      <c r="L76" s="44"/>
    </row>
  </sheetData>
  <autoFilter ref="A4:L76"/>
  <mergeCells count="1">
    <mergeCell ref="A2:L2"/>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83203125" defaultRowHeight="15" customHeight="false" zeroHeight="false" outlineLevelRow="0" outlineLevelCol="0"/>
  <cols>
    <col collapsed="false" customWidth="true" hidden="false" outlineLevel="0" max="1" min="1" style="1" width="10"/>
    <col collapsed="false" customWidth="true" hidden="false" outlineLevel="0" max="2" min="2" style="1" width="34"/>
    <col collapsed="false" customWidth="true" hidden="false" outlineLevel="0" max="3" min="3" style="1" width="15"/>
    <col collapsed="false" customWidth="true" hidden="false" outlineLevel="0" max="5" min="4" style="1" width="12"/>
    <col collapsed="false" customWidth="true" hidden="false" outlineLevel="0" max="6" min="6" style="1" width="8"/>
    <col collapsed="false" customWidth="true" hidden="false" outlineLevel="0" max="8" min="7" style="1" width="12"/>
    <col collapsed="false" customWidth="true" hidden="false" outlineLevel="0" max="9" min="9" style="1" width="8"/>
    <col collapsed="false" customWidth="true" hidden="false" outlineLevel="0" max="13" min="10" style="1" width="11"/>
    <col collapsed="false" customWidth="true" hidden="false" outlineLevel="0" max="15" min="14" style="1" width="12"/>
    <col collapsed="false" customWidth="true" hidden="false" outlineLevel="0" max="16" min="16" style="1" width="16"/>
  </cols>
  <sheetData>
    <row r="1" customFormat="false" ht="18" hidden="false" customHeight="true" outlineLevel="0" collapsed="false">
      <c r="A1" s="33" t="s">
        <v>661</v>
      </c>
    </row>
    <row r="2" customFormat="false" ht="15" hidden="false" customHeight="true" outlineLevel="0" collapsed="false">
      <c r="A2" s="34" t="s">
        <v>662</v>
      </c>
    </row>
    <row r="3" customFormat="false" ht="15" hidden="false" customHeight="true" outlineLevel="0" collapsed="false">
      <c r="A3" s="45" t="s">
        <v>663</v>
      </c>
    </row>
    <row r="4" customFormat="false" ht="42" hidden="false" customHeight="true" outlineLevel="0" collapsed="false">
      <c r="A4" s="35" t="s">
        <v>527</v>
      </c>
      <c r="B4" s="35" t="s">
        <v>524</v>
      </c>
      <c r="C4" s="35" t="s">
        <v>528</v>
      </c>
      <c r="D4" s="35" t="s">
        <v>664</v>
      </c>
      <c r="E4" s="35" t="s">
        <v>665</v>
      </c>
      <c r="F4" s="35" t="s">
        <v>666</v>
      </c>
      <c r="G4" s="35" t="s">
        <v>667</v>
      </c>
      <c r="H4" s="35" t="s">
        <v>668</v>
      </c>
      <c r="I4" s="35" t="s">
        <v>666</v>
      </c>
      <c r="J4" s="35" t="s">
        <v>669</v>
      </c>
      <c r="K4" s="35" t="s">
        <v>670</v>
      </c>
      <c r="L4" s="35" t="s">
        <v>671</v>
      </c>
      <c r="M4" s="35" t="s">
        <v>672</v>
      </c>
      <c r="N4" s="35" t="s">
        <v>673</v>
      </c>
      <c r="O4" s="35" t="s">
        <v>674</v>
      </c>
      <c r="P4" s="35" t="s">
        <v>675</v>
      </c>
    </row>
    <row r="5" customFormat="false" ht="15" hidden="false" customHeight="true" outlineLevel="0" collapsed="false">
      <c r="A5" s="36" t="n">
        <v>1</v>
      </c>
      <c r="B5" s="36" t="s">
        <v>534</v>
      </c>
      <c r="C5" s="36" t="s">
        <v>535</v>
      </c>
      <c r="D5" s="46" t="n">
        <v>82.7</v>
      </c>
      <c r="E5" s="46" t="n">
        <v>95</v>
      </c>
      <c r="F5" s="46" t="n">
        <v>12.3</v>
      </c>
      <c r="G5" s="46" t="n">
        <v>42.2</v>
      </c>
      <c r="H5" s="46" t="n">
        <v>40</v>
      </c>
      <c r="I5" s="46" t="n">
        <v>-2.2</v>
      </c>
      <c r="J5" s="36" t="s">
        <v>676</v>
      </c>
      <c r="K5" s="36" t="s">
        <v>676</v>
      </c>
      <c r="L5" s="36" t="s">
        <v>676</v>
      </c>
      <c r="M5" s="46" t="n">
        <v>6.7</v>
      </c>
      <c r="N5" s="46" t="n">
        <v>25.2</v>
      </c>
      <c r="O5" s="46" t="n">
        <v>32.2</v>
      </c>
      <c r="P5" s="37" t="n">
        <v>1052048.52</v>
      </c>
    </row>
    <row r="6" customFormat="false" ht="15" hidden="false" customHeight="true" outlineLevel="0" collapsed="false">
      <c r="A6" s="47" t="n">
        <v>2</v>
      </c>
      <c r="B6" s="47" t="s">
        <v>537</v>
      </c>
      <c r="C6" s="47" t="s">
        <v>535</v>
      </c>
      <c r="D6" s="48" t="n">
        <v>90.3</v>
      </c>
      <c r="E6" s="48" t="n">
        <v>17.5</v>
      </c>
      <c r="F6" s="48" t="n">
        <v>-72.8</v>
      </c>
      <c r="G6" s="48" t="n">
        <v>84.9</v>
      </c>
      <c r="H6" s="48" t="n">
        <v>52.5</v>
      </c>
      <c r="I6" s="48" t="n">
        <v>-32.4</v>
      </c>
      <c r="J6" s="47" t="s">
        <v>676</v>
      </c>
      <c r="K6" s="47" t="s">
        <v>676</v>
      </c>
      <c r="L6" s="48" t="n">
        <v>9.9</v>
      </c>
      <c r="M6" s="48" t="n">
        <v>24.4</v>
      </c>
      <c r="N6" s="48" t="n">
        <v>67</v>
      </c>
      <c r="O6" s="48" t="n">
        <v>10.5</v>
      </c>
      <c r="P6" s="49" t="n">
        <v>1286180.56</v>
      </c>
    </row>
    <row r="7" customFormat="false" ht="15" hidden="false" customHeight="true" outlineLevel="0" collapsed="false">
      <c r="A7" s="47" t="n">
        <v>3</v>
      </c>
      <c r="B7" s="47" t="s">
        <v>539</v>
      </c>
      <c r="C7" s="47" t="s">
        <v>535</v>
      </c>
      <c r="D7" s="48" t="n">
        <v>97</v>
      </c>
      <c r="E7" s="48" t="n">
        <v>96.8</v>
      </c>
      <c r="F7" s="48" t="n">
        <v>-0.2</v>
      </c>
      <c r="G7" s="48" t="n">
        <v>83.1</v>
      </c>
      <c r="H7" s="48" t="n">
        <v>73.2</v>
      </c>
      <c r="I7" s="48" t="n">
        <v>-9.9</v>
      </c>
      <c r="J7" s="48" t="n">
        <v>29</v>
      </c>
      <c r="K7" s="48" t="n">
        <v>41</v>
      </c>
      <c r="L7" s="48" t="n">
        <v>7.4</v>
      </c>
      <c r="M7" s="48" t="n">
        <v>6.9</v>
      </c>
      <c r="N7" s="48" t="n">
        <v>81.2</v>
      </c>
      <c r="O7" s="48" t="n">
        <v>72.8</v>
      </c>
      <c r="P7" s="49" t="n">
        <v>857599.9</v>
      </c>
    </row>
    <row r="8" customFormat="false" ht="15" hidden="false" customHeight="true" outlineLevel="0" collapsed="false">
      <c r="A8" s="36" t="n">
        <v>4</v>
      </c>
      <c r="B8" s="36" t="s">
        <v>541</v>
      </c>
      <c r="C8" s="36" t="s">
        <v>542</v>
      </c>
      <c r="D8" s="46" t="n">
        <v>82.9</v>
      </c>
      <c r="E8" s="46" t="n">
        <v>96.2</v>
      </c>
      <c r="F8" s="46" t="n">
        <v>13.3</v>
      </c>
      <c r="G8" s="46" t="n">
        <v>56.1</v>
      </c>
      <c r="H8" s="46" t="n">
        <v>63.3</v>
      </c>
      <c r="I8" s="46" t="n">
        <v>7.2</v>
      </c>
      <c r="J8" s="36" t="s">
        <v>676</v>
      </c>
      <c r="K8" s="36" t="s">
        <v>676</v>
      </c>
      <c r="L8" s="36" t="s">
        <v>676</v>
      </c>
      <c r="M8" s="46" t="n">
        <v>6.6</v>
      </c>
      <c r="N8" s="46" t="n">
        <v>53.7</v>
      </c>
      <c r="O8" s="46" t="n">
        <v>70.9</v>
      </c>
      <c r="P8" s="37" t="n">
        <v>773977.38</v>
      </c>
    </row>
    <row r="9" customFormat="false" ht="15" hidden="false" customHeight="true" outlineLevel="0" collapsed="false">
      <c r="A9" s="47" t="n">
        <v>5</v>
      </c>
      <c r="B9" s="47" t="s">
        <v>368</v>
      </c>
      <c r="C9" s="47" t="s">
        <v>535</v>
      </c>
      <c r="D9" s="48" t="n">
        <v>84.8</v>
      </c>
      <c r="E9" s="48" t="n">
        <v>91.5</v>
      </c>
      <c r="F9" s="48" t="n">
        <v>6.7</v>
      </c>
      <c r="G9" s="48" t="n">
        <v>93.1</v>
      </c>
      <c r="H9" s="48" t="n">
        <v>89.7</v>
      </c>
      <c r="I9" s="48" t="n">
        <v>-3.4</v>
      </c>
      <c r="J9" s="48" t="n">
        <v>21</v>
      </c>
      <c r="K9" s="48" t="n">
        <v>42</v>
      </c>
      <c r="L9" s="48" t="n">
        <v>3.1</v>
      </c>
      <c r="M9" s="48" t="n">
        <v>5</v>
      </c>
      <c r="N9" s="48" t="n">
        <v>53.3</v>
      </c>
      <c r="O9" s="48" t="n">
        <v>60.4</v>
      </c>
      <c r="P9" s="49" t="n">
        <v>1011355.5</v>
      </c>
    </row>
    <row r="10" customFormat="false" ht="15" hidden="false" customHeight="true" outlineLevel="0" collapsed="false">
      <c r="A10" s="36" t="n">
        <v>6</v>
      </c>
      <c r="B10" s="36" t="s">
        <v>421</v>
      </c>
      <c r="C10" s="36" t="s">
        <v>542</v>
      </c>
      <c r="D10" s="46" t="n">
        <v>63.8</v>
      </c>
      <c r="E10" s="46" t="n">
        <v>93.5</v>
      </c>
      <c r="F10" s="46" t="n">
        <v>29.7</v>
      </c>
      <c r="G10" s="46" t="n">
        <v>67</v>
      </c>
      <c r="H10" s="46" t="n">
        <v>68.9</v>
      </c>
      <c r="I10" s="46" t="n">
        <v>1.9</v>
      </c>
      <c r="J10" s="36" t="s">
        <v>676</v>
      </c>
      <c r="K10" s="36" t="s">
        <v>676</v>
      </c>
      <c r="L10" s="46" t="n">
        <v>15.1</v>
      </c>
      <c r="M10" s="46" t="n">
        <v>12.7</v>
      </c>
      <c r="N10" s="46" t="n">
        <v>18.9</v>
      </c>
      <c r="O10" s="46" t="n">
        <v>30.3</v>
      </c>
      <c r="P10" s="37" t="n">
        <v>1204125.9</v>
      </c>
    </row>
    <row r="11" customFormat="false" ht="15" hidden="false" customHeight="true" outlineLevel="0" collapsed="false">
      <c r="A11" s="36" t="n">
        <v>7</v>
      </c>
      <c r="B11" s="36" t="s">
        <v>546</v>
      </c>
      <c r="C11" s="36" t="s">
        <v>542</v>
      </c>
      <c r="D11" s="46" t="n">
        <v>71.9</v>
      </c>
      <c r="E11" s="46" t="n">
        <v>85.7</v>
      </c>
      <c r="F11" s="46" t="n">
        <v>13.8</v>
      </c>
      <c r="G11" s="46" t="n">
        <v>84.6</v>
      </c>
      <c r="H11" s="46" t="n">
        <v>58.8</v>
      </c>
      <c r="I11" s="46" t="n">
        <v>-25.8</v>
      </c>
      <c r="J11" s="46" t="n">
        <v>49</v>
      </c>
      <c r="K11" s="46" t="n">
        <v>7.7</v>
      </c>
      <c r="L11" s="36" t="s">
        <v>676</v>
      </c>
      <c r="M11" s="46" t="n">
        <v>0.6</v>
      </c>
      <c r="N11" s="46" t="n">
        <v>52.5</v>
      </c>
      <c r="O11" s="46" t="n">
        <v>64.1</v>
      </c>
      <c r="P11" s="37" t="n">
        <v>428533.6</v>
      </c>
    </row>
    <row r="12" customFormat="false" ht="15" hidden="false" customHeight="true" outlineLevel="0" collapsed="false">
      <c r="A12" s="47" t="n">
        <v>8</v>
      </c>
      <c r="B12" s="47" t="s">
        <v>677</v>
      </c>
      <c r="C12" s="47" t="s">
        <v>535</v>
      </c>
      <c r="D12" s="48" t="n">
        <v>90.5</v>
      </c>
      <c r="E12" s="48" t="n">
        <v>80.4</v>
      </c>
      <c r="F12" s="48" t="n">
        <v>-10.1</v>
      </c>
      <c r="G12" s="48" t="n">
        <v>84</v>
      </c>
      <c r="H12" s="48" t="n">
        <v>72.5</v>
      </c>
      <c r="I12" s="48" t="n">
        <v>-11.5</v>
      </c>
      <c r="J12" s="47" t="s">
        <v>676</v>
      </c>
      <c r="K12" s="47" t="s">
        <v>676</v>
      </c>
      <c r="L12" s="48" t="n">
        <v>1.4</v>
      </c>
      <c r="M12" s="48" t="n">
        <v>2.4</v>
      </c>
      <c r="N12" s="48" t="n">
        <v>74.7</v>
      </c>
      <c r="O12" s="48" t="n">
        <v>44.2</v>
      </c>
      <c r="P12" s="49" t="n">
        <v>960549.3</v>
      </c>
    </row>
    <row r="13" customFormat="false" ht="15" hidden="false" customHeight="true" outlineLevel="0" collapsed="false">
      <c r="A13" s="36" t="n">
        <v>9</v>
      </c>
      <c r="B13" s="36" t="s">
        <v>548</v>
      </c>
      <c r="C13" s="36" t="s">
        <v>535</v>
      </c>
      <c r="D13" s="46" t="n">
        <v>73.2</v>
      </c>
      <c r="E13" s="46" t="n">
        <v>96.1</v>
      </c>
      <c r="F13" s="46" t="n">
        <v>22.9</v>
      </c>
      <c r="G13" s="46" t="n">
        <v>58.9</v>
      </c>
      <c r="H13" s="46" t="n">
        <v>37.8</v>
      </c>
      <c r="I13" s="46" t="n">
        <v>-21.1</v>
      </c>
      <c r="J13" s="36" t="s">
        <v>676</v>
      </c>
      <c r="K13" s="36" t="s">
        <v>676</v>
      </c>
      <c r="L13" s="36" t="s">
        <v>676</v>
      </c>
      <c r="M13" s="46" t="n">
        <v>17.2</v>
      </c>
      <c r="N13" s="46" t="n">
        <v>23.2</v>
      </c>
      <c r="O13" s="46" t="n">
        <v>38.2</v>
      </c>
      <c r="P13" s="37" t="n">
        <v>643410.39</v>
      </c>
    </row>
    <row r="14" customFormat="false" ht="15" hidden="false" customHeight="true" outlineLevel="0" collapsed="false">
      <c r="A14" s="47" t="n">
        <v>10</v>
      </c>
      <c r="B14" s="47" t="s">
        <v>438</v>
      </c>
      <c r="C14" s="47" t="s">
        <v>535</v>
      </c>
      <c r="D14" s="48" t="n">
        <v>89.6</v>
      </c>
      <c r="E14" s="48" t="n">
        <v>94</v>
      </c>
      <c r="F14" s="48" t="n">
        <v>4.4</v>
      </c>
      <c r="G14" s="48" t="n">
        <v>81.1</v>
      </c>
      <c r="H14" s="48" t="n">
        <v>61.8</v>
      </c>
      <c r="I14" s="48" t="n">
        <v>-19.3</v>
      </c>
      <c r="J14" s="48" t="n">
        <v>44</v>
      </c>
      <c r="K14" s="48" t="n">
        <v>8</v>
      </c>
      <c r="L14" s="48" t="n">
        <v>2.2</v>
      </c>
      <c r="M14" s="48" t="n">
        <v>3.1</v>
      </c>
      <c r="N14" s="48" t="n">
        <v>44.9</v>
      </c>
      <c r="O14" s="48" t="n">
        <v>66.2</v>
      </c>
      <c r="P14" s="49" t="n">
        <v>776515.52</v>
      </c>
    </row>
    <row r="15" customFormat="false" ht="15" hidden="false" customHeight="true" outlineLevel="0" collapsed="false">
      <c r="A15" s="36" t="n">
        <v>11</v>
      </c>
      <c r="B15" s="36" t="s">
        <v>440</v>
      </c>
      <c r="C15" s="36" t="s">
        <v>542</v>
      </c>
      <c r="D15" s="46" t="n">
        <v>96.4</v>
      </c>
      <c r="E15" s="46" t="n">
        <v>93.5</v>
      </c>
      <c r="F15" s="46" t="n">
        <v>-2.9</v>
      </c>
      <c r="G15" s="46" t="n">
        <v>76.2</v>
      </c>
      <c r="H15" s="46" t="n">
        <v>55.7</v>
      </c>
      <c r="I15" s="46" t="n">
        <v>-20.5</v>
      </c>
      <c r="J15" s="36" t="s">
        <v>676</v>
      </c>
      <c r="K15" s="36" t="s">
        <v>676</v>
      </c>
      <c r="L15" s="46" t="n">
        <v>0.8</v>
      </c>
      <c r="M15" s="46" t="n">
        <v>0.3</v>
      </c>
      <c r="N15" s="46" t="n">
        <v>49.3</v>
      </c>
      <c r="O15" s="46" t="n">
        <v>45.5</v>
      </c>
      <c r="P15" s="37" t="n">
        <v>594930.24</v>
      </c>
    </row>
    <row r="16" customFormat="false" ht="15" hidden="false" customHeight="true" outlineLevel="0" collapsed="false">
      <c r="A16" s="47" t="n">
        <v>12</v>
      </c>
      <c r="B16" s="47" t="s">
        <v>453</v>
      </c>
      <c r="C16" s="47" t="s">
        <v>542</v>
      </c>
      <c r="D16" s="48" t="n">
        <v>74.7</v>
      </c>
      <c r="E16" s="48" t="n">
        <v>95.4</v>
      </c>
      <c r="F16" s="48" t="n">
        <v>20.7</v>
      </c>
      <c r="G16" s="48" t="n">
        <v>79.7</v>
      </c>
      <c r="H16" s="48" t="n">
        <v>84</v>
      </c>
      <c r="I16" s="48" t="n">
        <v>4.3</v>
      </c>
      <c r="J16" s="48" t="n">
        <v>30</v>
      </c>
      <c r="K16" s="48" t="n">
        <v>24</v>
      </c>
      <c r="L16" s="48" t="n">
        <v>6.2</v>
      </c>
      <c r="M16" s="48" t="n">
        <v>7</v>
      </c>
      <c r="N16" s="48" t="n">
        <v>44</v>
      </c>
      <c r="O16" s="48" t="n">
        <v>53.2</v>
      </c>
      <c r="P16" s="49" t="n">
        <v>775409.67</v>
      </c>
    </row>
    <row r="17" customFormat="false" ht="15" hidden="false" customHeight="true" outlineLevel="0" collapsed="false">
      <c r="A17" s="36" t="n">
        <v>13</v>
      </c>
      <c r="B17" s="36" t="s">
        <v>391</v>
      </c>
      <c r="C17" s="36" t="s">
        <v>535</v>
      </c>
      <c r="D17" s="46" t="n">
        <v>92.6</v>
      </c>
      <c r="E17" s="46" t="n">
        <v>92.2</v>
      </c>
      <c r="F17" s="46" t="n">
        <v>-0.4</v>
      </c>
      <c r="G17" s="46" t="n">
        <v>57.6</v>
      </c>
      <c r="H17" s="46" t="n">
        <v>50.9</v>
      </c>
      <c r="I17" s="46" t="n">
        <v>-6.7</v>
      </c>
      <c r="J17" s="36" t="s">
        <v>676</v>
      </c>
      <c r="K17" s="36" t="s">
        <v>676</v>
      </c>
      <c r="L17" s="46" t="n">
        <v>7.1</v>
      </c>
      <c r="M17" s="46" t="n">
        <v>7.6</v>
      </c>
      <c r="N17" s="46" t="n">
        <v>54.9</v>
      </c>
      <c r="O17" s="46" t="n">
        <v>54.8</v>
      </c>
      <c r="P17" s="37" t="n">
        <v>1265597.41</v>
      </c>
    </row>
    <row r="18" customFormat="false" ht="15" hidden="false" customHeight="true" outlineLevel="0" collapsed="false">
      <c r="A18" s="36" t="n">
        <v>14</v>
      </c>
      <c r="B18" s="36" t="s">
        <v>417</v>
      </c>
      <c r="C18" s="36" t="s">
        <v>542</v>
      </c>
      <c r="D18" s="46" t="n">
        <v>95.2</v>
      </c>
      <c r="E18" s="46" t="n">
        <v>95.1</v>
      </c>
      <c r="F18" s="46" t="n">
        <v>-0.1</v>
      </c>
      <c r="G18" s="46" t="n">
        <v>67.9</v>
      </c>
      <c r="H18" s="46" t="n">
        <v>70</v>
      </c>
      <c r="I18" s="46" t="n">
        <v>2.1</v>
      </c>
      <c r="J18" s="36" t="s">
        <v>676</v>
      </c>
      <c r="K18" s="36" t="s">
        <v>676</v>
      </c>
      <c r="L18" s="46" t="n">
        <v>12.9</v>
      </c>
      <c r="M18" s="46" t="n">
        <v>13.9</v>
      </c>
      <c r="N18" s="46" t="n">
        <v>65.6</v>
      </c>
      <c r="O18" s="46" t="n">
        <v>59.6</v>
      </c>
      <c r="P18" s="37" t="n">
        <v>994866.6</v>
      </c>
    </row>
    <row r="19" customFormat="false" ht="15" hidden="false" customHeight="true" outlineLevel="0" collapsed="false">
      <c r="A19" s="36" t="n">
        <v>15</v>
      </c>
      <c r="B19" s="36" t="s">
        <v>550</v>
      </c>
      <c r="C19" s="36" t="s">
        <v>542</v>
      </c>
      <c r="D19" s="46" t="n">
        <v>93.1</v>
      </c>
      <c r="E19" s="46" t="n">
        <v>91.1</v>
      </c>
      <c r="F19" s="46" t="n">
        <v>-2</v>
      </c>
      <c r="G19" s="46" t="n">
        <v>70.8</v>
      </c>
      <c r="H19" s="46" t="n">
        <v>63.1</v>
      </c>
      <c r="I19" s="46" t="n">
        <v>-7.7</v>
      </c>
      <c r="J19" s="36" t="s">
        <v>676</v>
      </c>
      <c r="K19" s="36" t="s">
        <v>676</v>
      </c>
      <c r="L19" s="46" t="n">
        <v>5.8</v>
      </c>
      <c r="M19" s="46" t="n">
        <v>3.7</v>
      </c>
      <c r="N19" s="46" t="n">
        <v>71.7</v>
      </c>
      <c r="O19" s="46" t="n">
        <v>58.6</v>
      </c>
      <c r="P19" s="37" t="n">
        <v>846940.54</v>
      </c>
    </row>
    <row r="20" customFormat="false" ht="15" hidden="false" customHeight="true" outlineLevel="0" collapsed="false">
      <c r="A20" s="36" t="n">
        <v>16</v>
      </c>
      <c r="B20" s="36" t="s">
        <v>389</v>
      </c>
      <c r="C20" s="36" t="s">
        <v>535</v>
      </c>
      <c r="D20" s="46" t="n">
        <v>92.8</v>
      </c>
      <c r="E20" s="46" t="n">
        <v>95.7</v>
      </c>
      <c r="F20" s="46" t="n">
        <v>2.9</v>
      </c>
      <c r="G20" s="46" t="n">
        <v>65.5</v>
      </c>
      <c r="H20" s="46" t="n">
        <v>58.9</v>
      </c>
      <c r="I20" s="46" t="n">
        <v>-6.6</v>
      </c>
      <c r="J20" s="36" t="s">
        <v>676</v>
      </c>
      <c r="K20" s="36" t="s">
        <v>676</v>
      </c>
      <c r="L20" s="46" t="n">
        <v>5.1</v>
      </c>
      <c r="M20" s="46" t="n">
        <v>6.8</v>
      </c>
      <c r="N20" s="46" t="n">
        <v>56.4</v>
      </c>
      <c r="O20" s="46" t="n">
        <v>59.8</v>
      </c>
      <c r="P20" s="37" t="n">
        <v>501233.24</v>
      </c>
    </row>
    <row r="21" customFormat="false" ht="15" hidden="false" customHeight="true" outlineLevel="0" collapsed="false">
      <c r="A21" s="36" t="n">
        <v>17</v>
      </c>
      <c r="B21" s="36" t="s">
        <v>146</v>
      </c>
      <c r="C21" s="36" t="s">
        <v>535</v>
      </c>
      <c r="D21" s="46" t="n">
        <v>92.6</v>
      </c>
      <c r="E21" s="46" t="n">
        <v>92.5</v>
      </c>
      <c r="F21" s="46" t="n">
        <v>-0.1</v>
      </c>
      <c r="G21" s="46" t="n">
        <v>76.8</v>
      </c>
      <c r="H21" s="46" t="n">
        <v>75.5</v>
      </c>
      <c r="I21" s="46" t="n">
        <v>-1.3</v>
      </c>
      <c r="J21" s="36" t="s">
        <v>676</v>
      </c>
      <c r="K21" s="36" t="s">
        <v>676</v>
      </c>
      <c r="L21" s="46" t="n">
        <v>19.4</v>
      </c>
      <c r="M21" s="46" t="n">
        <v>21</v>
      </c>
      <c r="N21" s="46" t="n">
        <v>53.7</v>
      </c>
      <c r="O21" s="46" t="n">
        <v>39.9</v>
      </c>
      <c r="P21" s="37" t="n">
        <v>442623.03</v>
      </c>
    </row>
    <row r="22" customFormat="false" ht="15" hidden="false" customHeight="true" outlineLevel="0" collapsed="false">
      <c r="A22" s="36" t="n">
        <v>18</v>
      </c>
      <c r="B22" s="36" t="s">
        <v>419</v>
      </c>
      <c r="C22" s="36" t="s">
        <v>535</v>
      </c>
      <c r="D22" s="46" t="n">
        <v>92.8</v>
      </c>
      <c r="E22" s="46" t="n">
        <v>90</v>
      </c>
      <c r="F22" s="46" t="n">
        <v>-2.8</v>
      </c>
      <c r="G22" s="46" t="n">
        <v>77.2</v>
      </c>
      <c r="H22" s="46" t="n">
        <v>69.6</v>
      </c>
      <c r="I22" s="46" t="n">
        <v>-7.6</v>
      </c>
      <c r="J22" s="46" t="n">
        <v>33</v>
      </c>
      <c r="K22" s="46" t="n">
        <v>34</v>
      </c>
      <c r="L22" s="46" t="n">
        <v>7</v>
      </c>
      <c r="M22" s="46" t="n">
        <v>8.1</v>
      </c>
      <c r="N22" s="46" t="n">
        <v>45.1</v>
      </c>
      <c r="O22" s="46" t="n">
        <v>54.5</v>
      </c>
      <c r="P22" s="37" t="n">
        <v>427282.45</v>
      </c>
    </row>
    <row r="23" customFormat="false" ht="15" hidden="false" customHeight="true" outlineLevel="0" collapsed="false">
      <c r="A23" s="36" t="n">
        <v>19</v>
      </c>
      <c r="B23" s="36" t="s">
        <v>554</v>
      </c>
      <c r="C23" s="36" t="s">
        <v>542</v>
      </c>
      <c r="D23" s="46" t="n">
        <v>70.6</v>
      </c>
      <c r="E23" s="46" t="n">
        <v>89.6</v>
      </c>
      <c r="F23" s="46" t="n">
        <v>19</v>
      </c>
      <c r="G23" s="46" t="n">
        <v>72.4</v>
      </c>
      <c r="H23" s="46" t="n">
        <v>70.3</v>
      </c>
      <c r="I23" s="46" t="n">
        <v>-2.1</v>
      </c>
      <c r="J23" s="46" t="n">
        <v>41</v>
      </c>
      <c r="K23" s="46" t="n">
        <v>4</v>
      </c>
      <c r="L23" s="46" t="n">
        <v>6.4</v>
      </c>
      <c r="M23" s="46" t="n">
        <v>6.5</v>
      </c>
      <c r="N23" s="46" t="n">
        <v>45</v>
      </c>
      <c r="O23" s="46" t="n">
        <v>54.3</v>
      </c>
      <c r="P23" s="37" t="n">
        <v>867862.75</v>
      </c>
    </row>
    <row r="24" customFormat="false" ht="15" hidden="false" customHeight="true" outlineLevel="0" collapsed="false">
      <c r="A24" s="36" t="n">
        <v>20</v>
      </c>
      <c r="B24" s="36" t="s">
        <v>556</v>
      </c>
      <c r="C24" s="36" t="s">
        <v>542</v>
      </c>
      <c r="D24" s="46" t="n">
        <v>96.7</v>
      </c>
      <c r="E24" s="46" t="n">
        <v>96</v>
      </c>
      <c r="F24" s="46" t="n">
        <v>-0.7</v>
      </c>
      <c r="G24" s="46" t="n">
        <v>97.1</v>
      </c>
      <c r="H24" s="46" t="n">
        <v>96.9</v>
      </c>
      <c r="I24" s="46" t="n">
        <v>-0.2</v>
      </c>
      <c r="J24" s="36" t="s">
        <v>676</v>
      </c>
      <c r="K24" s="36" t="s">
        <v>676</v>
      </c>
      <c r="L24" s="46" t="n">
        <v>0.3</v>
      </c>
      <c r="M24" s="46" t="n">
        <v>0.7</v>
      </c>
      <c r="N24" s="46" t="n">
        <v>10.9</v>
      </c>
      <c r="O24" s="46" t="n">
        <v>11.9</v>
      </c>
      <c r="P24" s="37" t="n">
        <v>722646.12</v>
      </c>
    </row>
    <row r="25" customFormat="false" ht="15" hidden="false" customHeight="true" outlineLevel="0" collapsed="false">
      <c r="A25" s="47" t="s">
        <v>678</v>
      </c>
      <c r="B25" s="47" t="s">
        <v>679</v>
      </c>
      <c r="C25" s="47" t="s">
        <v>676</v>
      </c>
      <c r="D25" s="47" t="s">
        <v>676</v>
      </c>
      <c r="E25" s="47" t="s">
        <v>676</v>
      </c>
      <c r="F25" s="47" t="s">
        <v>676</v>
      </c>
      <c r="G25" s="47" t="s">
        <v>676</v>
      </c>
      <c r="H25" s="47" t="s">
        <v>676</v>
      </c>
      <c r="I25" s="47" t="s">
        <v>676</v>
      </c>
      <c r="J25" s="47" t="s">
        <v>676</v>
      </c>
      <c r="K25" s="47" t="s">
        <v>676</v>
      </c>
      <c r="L25" s="47" t="s">
        <v>676</v>
      </c>
      <c r="M25" s="47" t="s">
        <v>676</v>
      </c>
      <c r="N25" s="47" t="s">
        <v>676</v>
      </c>
      <c r="O25" s="47" t="s">
        <v>676</v>
      </c>
      <c r="P25" s="47" t="s">
        <v>676</v>
      </c>
    </row>
    <row r="26" customFormat="false" ht="15" hidden="false" customHeight="true" outlineLevel="0" collapsed="false">
      <c r="A26" s="47" t="s">
        <v>678</v>
      </c>
      <c r="B26" s="47" t="s">
        <v>406</v>
      </c>
      <c r="C26" s="47" t="s">
        <v>535</v>
      </c>
      <c r="D26" s="48" t="n">
        <v>88.8</v>
      </c>
      <c r="E26" s="48" t="n">
        <v>93.5</v>
      </c>
      <c r="F26" s="48" t="n">
        <v>4.7</v>
      </c>
      <c r="G26" s="48" t="n">
        <v>73.8</v>
      </c>
      <c r="H26" s="48" t="n">
        <v>68.8</v>
      </c>
      <c r="I26" s="48" t="n">
        <v>-5</v>
      </c>
      <c r="J26" s="47" t="s">
        <v>676</v>
      </c>
      <c r="K26" s="47" t="s">
        <v>676</v>
      </c>
      <c r="L26" s="48" t="n">
        <v>3.6</v>
      </c>
      <c r="M26" s="48" t="n">
        <v>3.7</v>
      </c>
      <c r="N26" s="48" t="n">
        <v>55.7</v>
      </c>
      <c r="O26" s="48" t="n">
        <v>51.7</v>
      </c>
      <c r="P26" s="49" t="n">
        <v>324144.74</v>
      </c>
    </row>
    <row r="27" customFormat="false" ht="15" hidden="false" customHeight="true" outlineLevel="0" collapsed="false">
      <c r="A27" s="47" t="s">
        <v>678</v>
      </c>
      <c r="B27" s="47" t="s">
        <v>403</v>
      </c>
      <c r="C27" s="47" t="s">
        <v>535</v>
      </c>
      <c r="D27" s="48" t="n">
        <v>93.3</v>
      </c>
      <c r="E27" s="48" t="n">
        <v>88.9</v>
      </c>
      <c r="F27" s="48" t="n">
        <v>-4.4</v>
      </c>
      <c r="G27" s="48" t="n">
        <v>79.7</v>
      </c>
      <c r="H27" s="48" t="n">
        <v>79</v>
      </c>
      <c r="I27" s="48" t="n">
        <v>-0.7</v>
      </c>
      <c r="J27" s="47" t="s">
        <v>676</v>
      </c>
      <c r="K27" s="47" t="s">
        <v>676</v>
      </c>
      <c r="L27" s="48" t="n">
        <v>6.5</v>
      </c>
      <c r="M27" s="48" t="n">
        <v>6.6</v>
      </c>
      <c r="N27" s="48" t="n">
        <v>65.6</v>
      </c>
      <c r="O27" s="48" t="n">
        <v>60.3</v>
      </c>
      <c r="P27" s="49" t="n">
        <v>1253954.25</v>
      </c>
    </row>
    <row r="28" customFormat="false" ht="15" hidden="false" customHeight="true" outlineLevel="0" collapsed="false">
      <c r="A28" s="47" t="s">
        <v>678</v>
      </c>
      <c r="B28" s="47" t="s">
        <v>209</v>
      </c>
      <c r="C28" s="47" t="s">
        <v>542</v>
      </c>
      <c r="D28" s="48" t="n">
        <v>87.7</v>
      </c>
      <c r="E28" s="48" t="n">
        <v>89.3</v>
      </c>
      <c r="F28" s="48" t="n">
        <v>1.6</v>
      </c>
      <c r="G28" s="48" t="n">
        <v>72.2</v>
      </c>
      <c r="H28" s="48" t="n">
        <v>64.9</v>
      </c>
      <c r="I28" s="48" t="n">
        <v>-7.3</v>
      </c>
      <c r="J28" s="47" t="s">
        <v>676</v>
      </c>
      <c r="K28" s="47" t="s">
        <v>676</v>
      </c>
      <c r="L28" s="48" t="n">
        <v>5.9</v>
      </c>
      <c r="M28" s="48" t="n">
        <v>6.9</v>
      </c>
      <c r="N28" s="48" t="n">
        <v>65.7</v>
      </c>
      <c r="O28" s="48" t="n">
        <v>61.6</v>
      </c>
      <c r="P28" s="49" t="n">
        <v>405121.95</v>
      </c>
    </row>
    <row r="29" customFormat="false" ht="15" hidden="false" customHeight="true" outlineLevel="0" collapsed="false">
      <c r="A29" s="47" t="s">
        <v>678</v>
      </c>
      <c r="B29" s="47" t="s">
        <v>304</v>
      </c>
      <c r="C29" s="47" t="s">
        <v>542</v>
      </c>
      <c r="D29" s="48" t="n">
        <v>89.4</v>
      </c>
      <c r="E29" s="48" t="n">
        <v>92.4</v>
      </c>
      <c r="F29" s="48" t="n">
        <v>3</v>
      </c>
      <c r="G29" s="48" t="n">
        <v>71.9</v>
      </c>
      <c r="H29" s="48" t="n">
        <v>68.4</v>
      </c>
      <c r="I29" s="48" t="n">
        <v>-3.5</v>
      </c>
      <c r="J29" s="47" t="s">
        <v>676</v>
      </c>
      <c r="K29" s="47" t="s">
        <v>676</v>
      </c>
      <c r="L29" s="48" t="n">
        <v>0.5</v>
      </c>
      <c r="M29" s="48" t="n">
        <v>3.6</v>
      </c>
      <c r="N29" s="48" t="n">
        <v>23.1</v>
      </c>
      <c r="O29" s="48" t="n">
        <v>22.2</v>
      </c>
      <c r="P29" s="49" t="n">
        <v>1184790.72</v>
      </c>
    </row>
    <row r="30" customFormat="false" ht="15" hidden="false" customHeight="true" outlineLevel="0" collapsed="false">
      <c r="A30" s="47" t="s">
        <v>678</v>
      </c>
      <c r="B30" s="47" t="s">
        <v>286</v>
      </c>
      <c r="C30" s="47" t="s">
        <v>542</v>
      </c>
      <c r="D30" s="48" t="n">
        <v>96.8</v>
      </c>
      <c r="E30" s="48" t="n">
        <v>97.2</v>
      </c>
      <c r="F30" s="48" t="n">
        <v>0.4</v>
      </c>
      <c r="G30" s="48" t="n">
        <v>60.3</v>
      </c>
      <c r="H30" s="48" t="n">
        <v>60.3</v>
      </c>
      <c r="I30" s="48" t="n">
        <v>0</v>
      </c>
      <c r="J30" s="47" t="s">
        <v>676</v>
      </c>
      <c r="K30" s="47" t="s">
        <v>676</v>
      </c>
      <c r="L30" s="48" t="n">
        <v>4.4</v>
      </c>
      <c r="M30" s="48" t="n">
        <v>6.2</v>
      </c>
      <c r="N30" s="48" t="n">
        <v>58.7</v>
      </c>
      <c r="O30" s="48" t="n">
        <v>71.9</v>
      </c>
      <c r="P30" s="49" t="n">
        <v>566597.75</v>
      </c>
    </row>
    <row r="31" customFormat="false" ht="15" hidden="false" customHeight="true" outlineLevel="0" collapsed="false">
      <c r="A31" s="47" t="s">
        <v>678</v>
      </c>
      <c r="B31" s="47" t="s">
        <v>244</v>
      </c>
      <c r="C31" s="47" t="s">
        <v>542</v>
      </c>
      <c r="D31" s="48" t="n">
        <v>88.6</v>
      </c>
      <c r="E31" s="48" t="n">
        <v>90.8</v>
      </c>
      <c r="F31" s="48" t="n">
        <v>2.2</v>
      </c>
      <c r="G31" s="48" t="n">
        <v>66.3</v>
      </c>
      <c r="H31" s="48" t="n">
        <v>66.3</v>
      </c>
      <c r="I31" s="48" t="n">
        <v>0</v>
      </c>
      <c r="J31" s="47" t="s">
        <v>676</v>
      </c>
      <c r="K31" s="47" t="s">
        <v>676</v>
      </c>
      <c r="L31" s="48" t="n">
        <v>17.6</v>
      </c>
      <c r="M31" s="48" t="n">
        <v>20.6</v>
      </c>
      <c r="N31" s="48" t="n">
        <v>37.9</v>
      </c>
      <c r="O31" s="48" t="n">
        <v>45.3</v>
      </c>
      <c r="P31" s="49" t="n">
        <v>1799053.96</v>
      </c>
    </row>
    <row r="32"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K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6796875" defaultRowHeight="15" customHeight="false" zeroHeight="false" outlineLevelRow="0" outlineLevelCol="0"/>
  <cols>
    <col collapsed="false" customWidth="true" hidden="false" outlineLevel="0" max="1" min="1" style="1" width="40"/>
    <col collapsed="false" customWidth="true" hidden="false" outlineLevel="0" max="2" min="2" style="1" width="8"/>
    <col collapsed="false" customWidth="true" hidden="false" outlineLevel="0" max="5" min="3" style="1" width="9"/>
    <col collapsed="false" customWidth="true" hidden="false" outlineLevel="0" max="6" min="6" style="1" width="10"/>
    <col collapsed="false" customWidth="true" hidden="false" outlineLevel="0" max="10" min="7" style="1" width="12"/>
    <col collapsed="false" customWidth="true" hidden="false" outlineLevel="0" max="11" min="11" style="1" width="58"/>
  </cols>
  <sheetData>
    <row r="2" customFormat="false" ht="15" hidden="false" customHeight="true" outlineLevel="0" collapsed="false">
      <c r="A2" s="50" t="s">
        <v>680</v>
      </c>
    </row>
    <row r="3" customFormat="false" ht="23.25" hidden="false" customHeight="true" outlineLevel="0" collapsed="false">
      <c r="A3" s="14" t="s">
        <v>524</v>
      </c>
      <c r="B3" s="14" t="s">
        <v>24</v>
      </c>
      <c r="C3" s="14" t="s">
        <v>9</v>
      </c>
      <c r="D3" s="14" t="s">
        <v>0</v>
      </c>
      <c r="E3" s="14" t="s">
        <v>10</v>
      </c>
      <c r="F3" s="14" t="s">
        <v>11</v>
      </c>
      <c r="G3" s="14" t="s">
        <v>681</v>
      </c>
      <c r="H3" s="14" t="s">
        <v>682</v>
      </c>
      <c r="I3" s="14" t="s">
        <v>38</v>
      </c>
      <c r="J3" s="14" t="s">
        <v>39</v>
      </c>
      <c r="K3" s="14" t="s">
        <v>683</v>
      </c>
    </row>
    <row r="4" customFormat="false" ht="15" hidden="false" customHeight="true" outlineLevel="0" collapsed="false">
      <c r="A4" s="19" t="s">
        <v>262</v>
      </c>
      <c r="B4" s="19" t="s">
        <v>43</v>
      </c>
      <c r="C4" s="22" t="n">
        <v>77</v>
      </c>
      <c r="D4" s="22" t="n">
        <v>8</v>
      </c>
      <c r="E4" s="22" t="n">
        <f aca="false">IF(OR(C4="",D4=""),"",D4-C4)</f>
        <v>-69</v>
      </c>
      <c r="F4" s="21" t="n">
        <f aca="false">IF(OR(C4="",D4="",C4=0),"",(D4-C4)/C4)</f>
        <v>-0.896103896103896</v>
      </c>
      <c r="G4" s="22" t="n">
        <v>41</v>
      </c>
      <c r="H4" s="22" t="n">
        <v>7</v>
      </c>
      <c r="I4" s="19" t="s">
        <v>45</v>
      </c>
      <c r="J4" s="19"/>
      <c r="K4" s="19" t="str">
        <f aca="false">IF(F4="","",IF(AND(F4&lt;-0.25,I4="Active"),"Big drop — Neurality launched; bookings likely moved off DI scheduler",IF(F4&lt;-0.25,"Big drop — NO Neurality; genuine decline, investigate",IF(F4&gt;0.25,"Growth",""))))</f>
        <v>Big drop — Neurality launched; bookings likely moved off DI scheduler</v>
      </c>
    </row>
    <row r="5" customFormat="false" ht="15" hidden="false" customHeight="true" outlineLevel="0" collapsed="false">
      <c r="A5" s="19" t="s">
        <v>238</v>
      </c>
      <c r="B5" s="19" t="s">
        <v>43</v>
      </c>
      <c r="C5" s="22" t="n">
        <v>23</v>
      </c>
      <c r="D5" s="22" t="n">
        <v>5</v>
      </c>
      <c r="E5" s="22" t="n">
        <f aca="false">IF(OR(C5="",D5=""),"",D5-C5)</f>
        <v>-18</v>
      </c>
      <c r="F5" s="21" t="n">
        <f aca="false">IF(OR(C5="",D5="",C5=0),"",(D5-C5)/C5)</f>
        <v>-0.782608695652174</v>
      </c>
      <c r="G5" s="22" t="n">
        <v>11</v>
      </c>
      <c r="H5" s="22" t="n">
        <v>2</v>
      </c>
      <c r="I5" s="19" t="s">
        <v>45</v>
      </c>
      <c r="J5" s="19"/>
      <c r="K5" s="19" t="str">
        <f aca="false">IF(F5="","",IF(AND(F5&lt;-0.25,I5="Active"),"Big drop — Neurality launched; bookings likely moved off DI scheduler",IF(F5&lt;-0.25,"Big drop — NO Neurality; genuine decline, investigate",IF(F5&gt;0.25,"Growth",""))))</f>
        <v>Big drop — Neurality launched; bookings likely moved off DI scheduler</v>
      </c>
    </row>
    <row r="6" customFormat="false" ht="15" hidden="false" customHeight="true" outlineLevel="0" collapsed="false">
      <c r="A6" s="19" t="s">
        <v>197</v>
      </c>
      <c r="B6" s="19" t="s">
        <v>48</v>
      </c>
      <c r="C6" s="22" t="n">
        <v>25</v>
      </c>
      <c r="D6" s="22" t="n">
        <v>6</v>
      </c>
      <c r="E6" s="22" t="n">
        <f aca="false">IF(OR(C6="",D6=""),"",D6-C6)</f>
        <v>-19</v>
      </c>
      <c r="F6" s="21" t="n">
        <f aca="false">IF(OR(C6="",D6="",C6=0),"",(D6-C6)/C6)</f>
        <v>-0.76</v>
      </c>
      <c r="G6" s="22" t="n">
        <v>20</v>
      </c>
      <c r="H6" s="22" t="n">
        <v>5</v>
      </c>
      <c r="I6" s="19" t="s">
        <v>45</v>
      </c>
      <c r="J6" s="19" t="s">
        <v>71</v>
      </c>
      <c r="K6" s="19" t="str">
        <f aca="false">IF(F6="","",IF(AND(F6&lt;-0.25,I6="Active"),"Big drop — Neurality launched; bookings likely moved off DI scheduler",IF(F6&lt;-0.25,"Big drop — NO Neurality; genuine decline, investigate",IF(F6&gt;0.25,"Growth",""))))</f>
        <v>Big drop — Neurality launched; bookings likely moved off DI scheduler</v>
      </c>
    </row>
    <row r="7" customFormat="false" ht="15" hidden="false" customHeight="true" outlineLevel="0" collapsed="false">
      <c r="A7" s="19" t="s">
        <v>313</v>
      </c>
      <c r="B7" s="19" t="s">
        <v>43</v>
      </c>
      <c r="C7" s="22" t="n">
        <v>14</v>
      </c>
      <c r="D7" s="22" t="n">
        <v>5</v>
      </c>
      <c r="E7" s="22" t="n">
        <f aca="false">IF(OR(C7="",D7=""),"",D7-C7)</f>
        <v>-9</v>
      </c>
      <c r="F7" s="21" t="n">
        <f aca="false">IF(OR(C7="",D7="",C7=0),"",(D7-C7)/C7)</f>
        <v>-0.642857142857143</v>
      </c>
      <c r="G7" s="22" t="n">
        <v>9</v>
      </c>
      <c r="H7" s="22" t="n">
        <v>3</v>
      </c>
      <c r="I7" s="19" t="s">
        <v>45</v>
      </c>
      <c r="J7" s="19"/>
      <c r="K7" s="19" t="str">
        <f aca="false">IF(F7="","",IF(AND(F7&lt;-0.25,I7="Active"),"Big drop — Neurality launched; bookings likely moved off DI scheduler",IF(F7&lt;-0.25,"Big drop — NO Neurality; genuine decline, investigate",IF(F7&gt;0.25,"Growth",""))))</f>
        <v>Big drop — Neurality launched; bookings likely moved off DI scheduler</v>
      </c>
    </row>
    <row r="8" customFormat="false" ht="15" hidden="false" customHeight="true" outlineLevel="0" collapsed="false">
      <c r="A8" s="19" t="s">
        <v>82</v>
      </c>
      <c r="B8" s="19" t="s">
        <v>48</v>
      </c>
      <c r="C8" s="22" t="n">
        <v>24</v>
      </c>
      <c r="D8" s="22" t="n">
        <v>12</v>
      </c>
      <c r="E8" s="22" t="n">
        <f aca="false">IF(OR(C8="",D8=""),"",D8-C8)</f>
        <v>-12</v>
      </c>
      <c r="F8" s="21" t="n">
        <f aca="false">IF(OR(C8="",D8="",C8=0),"",(D8-C8)/C8)</f>
        <v>-0.5</v>
      </c>
      <c r="G8" s="22"/>
      <c r="H8" s="22"/>
      <c r="I8" s="19" t="s">
        <v>45</v>
      </c>
      <c r="J8" s="19" t="s">
        <v>85</v>
      </c>
      <c r="K8" s="19" t="str">
        <f aca="false">IF(F8="","",IF(AND(F8&lt;-0.25,I8="Active"),"Big drop — Neurality launched; bookings likely moved off DI scheduler",IF(F8&lt;-0.25,"Big drop — NO Neurality; genuine decline, investigate",IF(F8&gt;0.25,"Growth",""))))</f>
        <v>Big drop — Neurality launched; bookings likely moved off DI scheduler</v>
      </c>
    </row>
    <row r="9" customFormat="false" ht="15" hidden="false" customHeight="true" outlineLevel="0" collapsed="false">
      <c r="A9" s="19" t="s">
        <v>383</v>
      </c>
      <c r="B9" s="19" t="s">
        <v>48</v>
      </c>
      <c r="C9" s="22" t="n">
        <v>19</v>
      </c>
      <c r="D9" s="22" t="n">
        <v>10</v>
      </c>
      <c r="E9" s="22" t="n">
        <f aca="false">IF(OR(C9="",D9=""),"",D9-C9)</f>
        <v>-9</v>
      </c>
      <c r="F9" s="21" t="n">
        <f aca="false">IF(OR(C9="",D9="",C9=0),"",(D9-C9)/C9)</f>
        <v>-0.473684210526316</v>
      </c>
      <c r="G9" s="22" t="n">
        <v>11</v>
      </c>
      <c r="H9" s="22" t="n">
        <v>2</v>
      </c>
      <c r="I9" s="19" t="s">
        <v>45</v>
      </c>
      <c r="J9" s="19" t="s">
        <v>365</v>
      </c>
      <c r="K9" s="19" t="str">
        <f aca="false">IF(F9="","",IF(AND(F9&lt;-0.25,I9="Active"),"Big drop — Neurality launched; bookings likely moved off DI scheduler",IF(F9&lt;-0.25,"Big drop — NO Neurality; genuine decline, investigate",IF(F9&gt;0.25,"Growth",""))))</f>
        <v>Big drop — Neurality launched; bookings likely moved off DI scheduler</v>
      </c>
    </row>
    <row r="10" customFormat="false" ht="15" hidden="false" customHeight="true" outlineLevel="0" collapsed="false">
      <c r="A10" s="19" t="s">
        <v>351</v>
      </c>
      <c r="B10" s="19" t="s">
        <v>48</v>
      </c>
      <c r="C10" s="22" t="n">
        <v>163</v>
      </c>
      <c r="D10" s="22" t="n">
        <v>102</v>
      </c>
      <c r="E10" s="22" t="n">
        <f aca="false">IF(OR(C10="",D10=""),"",D10-C10)</f>
        <v>-61</v>
      </c>
      <c r="F10" s="21" t="n">
        <f aca="false">IF(OR(C10="",D10="",C10=0),"",(D10-C10)/C10)</f>
        <v>-0.374233128834356</v>
      </c>
      <c r="G10" s="22" t="n">
        <v>60</v>
      </c>
      <c r="H10" s="22" t="n">
        <v>58</v>
      </c>
      <c r="I10" s="19" t="s">
        <v>50</v>
      </c>
      <c r="J10" s="19"/>
      <c r="K10" s="19" t="str">
        <f aca="false">IF(F10="","",IF(AND(F10&lt;-0.25,I10="Active"),"Big drop — Neurality launched; bookings likely moved off DI scheduler",IF(F10&lt;-0.25,"Big drop — NO Neurality; genuine decline, investigate",IF(F10&gt;0.25,"Growth",""))))</f>
        <v>Big drop — NO Neurality; genuine decline, investigate</v>
      </c>
    </row>
    <row r="11" customFormat="false" ht="15" hidden="false" customHeight="true" outlineLevel="0" collapsed="false">
      <c r="A11" s="19" t="s">
        <v>336</v>
      </c>
      <c r="B11" s="19" t="s">
        <v>48</v>
      </c>
      <c r="C11" s="22" t="n">
        <v>49</v>
      </c>
      <c r="D11" s="22" t="n">
        <v>36</v>
      </c>
      <c r="E11" s="22" t="n">
        <f aca="false">IF(OR(C11="",D11=""),"",D11-C11)</f>
        <v>-13</v>
      </c>
      <c r="F11" s="21" t="n">
        <f aca="false">IF(OR(C11="",D11="",C11=0),"",(D11-C11)/C11)</f>
        <v>-0.26530612244898</v>
      </c>
      <c r="G11" s="22" t="n">
        <v>23</v>
      </c>
      <c r="H11" s="22" t="n">
        <v>24</v>
      </c>
      <c r="I11" s="19" t="s">
        <v>45</v>
      </c>
      <c r="J11" s="19" t="s">
        <v>338</v>
      </c>
      <c r="K11" s="19" t="str">
        <f aca="false">IF(F11="","",IF(AND(F11&lt;-0.25,I11="Active"),"Big drop — Neurality launched; bookings likely moved off DI scheduler",IF(F11&lt;-0.25,"Big drop — NO Neurality; genuine decline, investigate",IF(F11&gt;0.25,"Growth",""))))</f>
        <v>Big drop — Neurality launched; bookings likely moved off DI scheduler</v>
      </c>
    </row>
    <row r="12" customFormat="false" ht="15" hidden="false" customHeight="true" outlineLevel="0" collapsed="false">
      <c r="A12" s="19" t="s">
        <v>419</v>
      </c>
      <c r="B12" s="19" t="s">
        <v>48</v>
      </c>
      <c r="C12" s="22" t="n">
        <v>31</v>
      </c>
      <c r="D12" s="22" t="n">
        <v>27</v>
      </c>
      <c r="E12" s="22" t="n">
        <f aca="false">IF(OR(C12="",D12=""),"",D12-C12)</f>
        <v>-4</v>
      </c>
      <c r="F12" s="21" t="n">
        <f aca="false">IF(OR(C12="",D12="",C12=0),"",(D12-C12)/C12)</f>
        <v>-0.129032258064516</v>
      </c>
      <c r="G12" s="22" t="n">
        <v>16</v>
      </c>
      <c r="H12" s="22" t="n">
        <v>16</v>
      </c>
      <c r="I12" s="19" t="s">
        <v>50</v>
      </c>
      <c r="J12" s="19"/>
      <c r="K12" s="19" t="str">
        <f aca="false">IF(F12="","",IF(AND(F12&lt;-0.25,I12="Active"),"Big drop — Neurality launched; bookings likely moved off DI scheduler",IF(F12&lt;-0.25,"Big drop — NO Neurality; genuine decline, investigate",IF(F12&gt;0.25,"Growth",""))))</f>
        <v/>
      </c>
    </row>
    <row r="13" customFormat="false" ht="15" hidden="false" customHeight="true" outlineLevel="0" collapsed="false">
      <c r="A13" s="19" t="s">
        <v>226</v>
      </c>
      <c r="B13" s="19" t="s">
        <v>48</v>
      </c>
      <c r="C13" s="22" t="n">
        <v>39</v>
      </c>
      <c r="D13" s="22" t="n">
        <v>40</v>
      </c>
      <c r="E13" s="22" t="n">
        <f aca="false">IF(OR(C13="",D13=""),"",D13-C13)</f>
        <v>1</v>
      </c>
      <c r="F13" s="21" t="n">
        <f aca="false">IF(OR(C13="",D13="",C13=0),"",(D13-C13)/C13)</f>
        <v>0.0256410256410256</v>
      </c>
      <c r="G13" s="22" t="n">
        <v>17</v>
      </c>
      <c r="H13" s="22" t="n">
        <v>24</v>
      </c>
      <c r="I13" s="19" t="s">
        <v>50</v>
      </c>
      <c r="J13" s="19"/>
      <c r="K13" s="19" t="str">
        <f aca="false">IF(F13="","",IF(AND(F13&lt;-0.25,I13="Active"),"Big drop — Neurality launched; bookings likely moved off DI scheduler",IF(F13&lt;-0.25,"Big drop — NO Neurality; genuine decline, investigate",IF(F13&gt;0.25,"Growth",""))))</f>
        <v/>
      </c>
    </row>
    <row r="14" customFormat="false" ht="15" hidden="false" customHeight="true" outlineLevel="0" collapsed="false">
      <c r="A14" s="19" t="s">
        <v>266</v>
      </c>
      <c r="B14" s="19" t="s">
        <v>48</v>
      </c>
      <c r="C14" s="22" t="n">
        <v>43</v>
      </c>
      <c r="D14" s="22" t="n">
        <v>50</v>
      </c>
      <c r="E14" s="22" t="n">
        <f aca="false">IF(OR(C14="",D14=""),"",D14-C14)</f>
        <v>7</v>
      </c>
      <c r="F14" s="21" t="n">
        <f aca="false">IF(OR(C14="",D14="",C14=0),"",(D14-C14)/C14)</f>
        <v>0.162790697674419</v>
      </c>
      <c r="G14" s="22" t="n">
        <v>12</v>
      </c>
      <c r="H14" s="22" t="n">
        <v>22</v>
      </c>
      <c r="I14" s="19" t="s">
        <v>45</v>
      </c>
      <c r="J14" s="19" t="s">
        <v>268</v>
      </c>
      <c r="K14" s="19" t="str">
        <f aca="false">IF(F14="","",IF(AND(F14&lt;-0.25,I14="Active"),"Big drop — Neurality launched; bookings likely moved off DI scheduler",IF(F14&lt;-0.25,"Big drop — NO Neurality; genuine decline, investigate",IF(F14&gt;0.25,"Growth",""))))</f>
        <v/>
      </c>
    </row>
    <row r="15" customFormat="false" ht="15" hidden="false" customHeight="true" outlineLevel="0" collapsed="false">
      <c r="A15" s="19" t="s">
        <v>317</v>
      </c>
      <c r="B15" s="19" t="s">
        <v>48</v>
      </c>
      <c r="C15" s="22" t="n">
        <v>26</v>
      </c>
      <c r="D15" s="22" t="n">
        <v>37</v>
      </c>
      <c r="E15" s="22" t="n">
        <f aca="false">IF(OR(C15="",D15=""),"",D15-C15)</f>
        <v>11</v>
      </c>
      <c r="F15" s="21" t="n">
        <f aca="false">IF(OR(C15="",D15="",C15=0),"",(D15-C15)/C15)</f>
        <v>0.423076923076923</v>
      </c>
      <c r="G15" s="22"/>
      <c r="H15" s="22" t="n">
        <v>16</v>
      </c>
      <c r="I15" s="19" t="s">
        <v>50</v>
      </c>
      <c r="J15" s="19"/>
      <c r="K15" s="19" t="str">
        <f aca="false">IF(F15="","",IF(AND(F15&lt;-0.25,I15="Active"),"Big drop — Neurality launched; bookings likely moved off DI scheduler",IF(F15&lt;-0.25,"Big drop — NO Neurality; genuine decline, investigate",IF(F15&gt;0.25,"Growth",""))))</f>
        <v>Growth</v>
      </c>
    </row>
    <row r="16" customFormat="false" ht="15" hidden="false" customHeight="true" outlineLevel="0" collapsed="false">
      <c r="A16" s="19" t="s">
        <v>311</v>
      </c>
      <c r="B16" s="19" t="s">
        <v>48</v>
      </c>
      <c r="C16" s="22" t="n">
        <v>27</v>
      </c>
      <c r="D16" s="22" t="n">
        <v>41</v>
      </c>
      <c r="E16" s="22" t="n">
        <f aca="false">IF(OR(C16="",D16=""),"",D16-C16)</f>
        <v>14</v>
      </c>
      <c r="F16" s="21" t="n">
        <f aca="false">IF(OR(C16="",D16="",C16=0),"",(D16-C16)/C16)</f>
        <v>0.518518518518519</v>
      </c>
      <c r="G16" s="22"/>
      <c r="H16" s="22"/>
      <c r="I16" s="19" t="s">
        <v>50</v>
      </c>
      <c r="J16" s="19"/>
      <c r="K16" s="19" t="str">
        <f aca="false">IF(F16="","",IF(AND(F16&lt;-0.25,I16="Active"),"Big drop — Neurality launched; bookings likely moved off DI scheduler",IF(F16&lt;-0.25,"Big drop — NO Neurality; genuine decline, investigate",IF(F16&gt;0.25,"Growth",""))))</f>
        <v>Growth</v>
      </c>
    </row>
    <row r="17" customFormat="false" ht="15" hidden="false" customHeight="true" outlineLevel="0" collapsed="false">
      <c r="A17" s="19" t="s">
        <v>235</v>
      </c>
      <c r="B17" s="19" t="s">
        <v>48</v>
      </c>
      <c r="C17" s="22" t="n">
        <v>86</v>
      </c>
      <c r="D17" s="22" t="n">
        <v>134</v>
      </c>
      <c r="E17" s="22" t="n">
        <f aca="false">IF(OR(C17="",D17=""),"",D17-C17)</f>
        <v>48</v>
      </c>
      <c r="F17" s="21" t="n">
        <f aca="false">IF(OR(C17="",D17="",C17=0),"",(D17-C17)/C17)</f>
        <v>0.558139534883721</v>
      </c>
      <c r="G17" s="22" t="n">
        <v>8</v>
      </c>
      <c r="H17" s="22" t="n">
        <v>40</v>
      </c>
      <c r="I17" s="19" t="s">
        <v>50</v>
      </c>
      <c r="J17" s="19"/>
      <c r="K17" s="19" t="str">
        <f aca="false">IF(F17="","",IF(AND(F17&lt;-0.25,I17="Active"),"Big drop — Neurality launched; bookings likely moved off DI scheduler",IF(F17&lt;-0.25,"Big drop — NO Neurality; genuine decline, investigate",IF(F17&gt;0.25,"Growth",""))))</f>
        <v>Growth</v>
      </c>
    </row>
    <row r="18" customFormat="false" ht="15" hidden="false" customHeight="true" outlineLevel="0" collapsed="false">
      <c r="A18" s="19" t="s">
        <v>240</v>
      </c>
      <c r="B18" s="19" t="s">
        <v>48</v>
      </c>
      <c r="C18" s="22" t="n">
        <v>12</v>
      </c>
      <c r="D18" s="22" t="n">
        <v>19</v>
      </c>
      <c r="E18" s="22" t="n">
        <f aca="false">IF(OR(C18="",D18=""),"",D18-C18)</f>
        <v>7</v>
      </c>
      <c r="F18" s="21" t="n">
        <f aca="false">IF(OR(C18="",D18="",C18=0),"",(D18-C18)/C18)</f>
        <v>0.583333333333333</v>
      </c>
      <c r="G18" s="22" t="n">
        <v>4</v>
      </c>
      <c r="H18" s="22" t="n">
        <v>10</v>
      </c>
      <c r="I18" s="19" t="s">
        <v>50</v>
      </c>
      <c r="J18" s="19"/>
      <c r="K18" s="19" t="str">
        <f aca="false">IF(F18="","",IF(AND(F18&lt;-0.25,I18="Active"),"Big drop — Neurality launched; bookings likely moved off DI scheduler",IF(F18&lt;-0.25,"Big drop — NO Neurality; genuine decline, investigate",IF(F18&gt;0.25,"Growth",""))))</f>
        <v>Growth</v>
      </c>
    </row>
    <row r="19" customFormat="false" ht="15" hidden="false" customHeight="true" outlineLevel="0" collapsed="false">
      <c r="A19" s="19" t="s">
        <v>461</v>
      </c>
      <c r="B19" s="19" t="s">
        <v>48</v>
      </c>
      <c r="C19" s="22" t="n">
        <v>5</v>
      </c>
      <c r="D19" s="22" t="n">
        <v>12</v>
      </c>
      <c r="E19" s="22" t="n">
        <f aca="false">IF(OR(C19="",D19=""),"",D19-C19)</f>
        <v>7</v>
      </c>
      <c r="F19" s="21" t="n">
        <f aca="false">IF(OR(C19="",D19="",C19=0),"",(D19-C19)/C19)</f>
        <v>1.4</v>
      </c>
      <c r="G19" s="22"/>
      <c r="H19" s="22"/>
      <c r="I19" s="19" t="s">
        <v>45</v>
      </c>
      <c r="J19" s="19" t="s">
        <v>463</v>
      </c>
      <c r="K19" s="19" t="str">
        <f aca="false">IF(F19="","",IF(AND(F19&lt;-0.25,I19="Active"),"Big drop — Neurality launched; bookings likely moved off DI scheduler",IF(F19&lt;-0.25,"Big drop — NO Neurality; genuine decline, investigate",IF(F19&gt;0.25,"Growth",""))))</f>
        <v>Growth</v>
      </c>
    </row>
    <row r="20" customFormat="false" ht="15" hidden="false" customHeight="true" outlineLevel="0" collapsed="false">
      <c r="A20" s="19" t="s">
        <v>300</v>
      </c>
      <c r="B20" s="19" t="s">
        <v>48</v>
      </c>
      <c r="C20" s="22" t="n">
        <v>3</v>
      </c>
      <c r="D20" s="22" t="n">
        <v>20</v>
      </c>
      <c r="E20" s="22" t="n">
        <f aca="false">IF(OR(C20="",D20=""),"",D20-C20)</f>
        <v>17</v>
      </c>
      <c r="F20" s="21" t="n">
        <f aca="false">IF(OR(C20="",D20="",C20=0),"",(D20-C20)/C20)</f>
        <v>5.66666666666667</v>
      </c>
      <c r="G20" s="22"/>
      <c r="H20" s="22" t="n">
        <v>12</v>
      </c>
      <c r="I20" s="19" t="s">
        <v>45</v>
      </c>
      <c r="J20" s="19"/>
      <c r="K20" s="19" t="str">
        <f aca="false">IF(F20="","",IF(AND(F20&lt;-0.25,I20="Active"),"Big drop — Neurality launched; bookings likely moved off DI scheduler",IF(F20&lt;-0.25,"Big drop — NO Neurality; genuine decline, investigate",IF(F20&gt;0.25,"Growth",""))))</f>
        <v>Growth</v>
      </c>
    </row>
    <row r="21" customFormat="false" ht="15" hidden="false" customHeight="true" outlineLevel="0" collapsed="false">
      <c r="A21" s="19" t="s">
        <v>219</v>
      </c>
      <c r="B21" s="19" t="s">
        <v>48</v>
      </c>
      <c r="C21" s="22" t="n">
        <v>3</v>
      </c>
      <c r="D21" s="22" t="n">
        <v>26</v>
      </c>
      <c r="E21" s="22" t="n">
        <f aca="false">IF(OR(C21="",D21=""),"",D21-C21)</f>
        <v>23</v>
      </c>
      <c r="F21" s="21" t="n">
        <f aca="false">IF(OR(C21="",D21="",C21=0),"",(D21-C21)/C21)</f>
        <v>7.66666666666667</v>
      </c>
      <c r="G21" s="22" t="n">
        <v>1</v>
      </c>
      <c r="H21" s="22" t="n">
        <v>9</v>
      </c>
      <c r="I21" s="19" t="s">
        <v>45</v>
      </c>
      <c r="J21" s="19" t="s">
        <v>221</v>
      </c>
      <c r="K21" s="19" t="str">
        <f aca="false">IF(F21="","",IF(AND(F21&lt;-0.25,I21="Active"),"Big drop — Neurality launched; bookings likely moved off DI scheduler",IF(F21&lt;-0.25,"Big drop — NO Neurality; genuine decline, investigate",IF(F21&gt;0.25,"Growth",""))))</f>
        <v>Growth</v>
      </c>
    </row>
    <row r="22" customFormat="false" ht="15" hidden="false" customHeight="true" outlineLevel="0" collapsed="false">
      <c r="A22" s="19" t="s">
        <v>150</v>
      </c>
      <c r="B22" s="19" t="s">
        <v>48</v>
      </c>
      <c r="C22" s="22" t="n">
        <v>1</v>
      </c>
      <c r="D22" s="22" t="n">
        <v>16</v>
      </c>
      <c r="E22" s="22" t="n">
        <f aca="false">IF(OR(C22="",D22=""),"",D22-C22)</f>
        <v>15</v>
      </c>
      <c r="F22" s="21" t="n">
        <f aca="false">IF(OR(C22="",D22="",C22=0),"",(D22-C22)/C22)</f>
        <v>15</v>
      </c>
      <c r="G22" s="22"/>
      <c r="H22" s="22" t="n">
        <v>6</v>
      </c>
      <c r="I22" s="19" t="s">
        <v>45</v>
      </c>
      <c r="J22" s="19" t="s">
        <v>152</v>
      </c>
      <c r="K22" s="19" t="str">
        <f aca="false">IF(F22="","",IF(AND(F22&lt;-0.25,I22="Active"),"Big drop — Neurality launched; bookings likely moved off DI scheduler",IF(F22&lt;-0.25,"Big drop — NO Neurality; genuine decline, investigate",IF(F22&gt;0.25,"Growth",""))))</f>
        <v>Growth</v>
      </c>
    </row>
    <row r="23" customFormat="false" ht="15" hidden="false" customHeight="true" outlineLevel="0" collapsed="false">
      <c r="A23" s="19" t="s">
        <v>453</v>
      </c>
      <c r="B23" s="19" t="s">
        <v>48</v>
      </c>
      <c r="C23" s="22" t="n">
        <v>5</v>
      </c>
      <c r="D23" s="22" t="n">
        <v>100</v>
      </c>
      <c r="E23" s="22" t="n">
        <f aca="false">IF(OR(C23="",D23=""),"",D23-C23)</f>
        <v>95</v>
      </c>
      <c r="F23" s="21" t="n">
        <f aca="false">IF(OR(C23="",D23="",C23=0),"",(D23-C23)/C23)</f>
        <v>19</v>
      </c>
      <c r="G23" s="22" t="n">
        <v>5</v>
      </c>
      <c r="H23" s="22" t="n">
        <v>81</v>
      </c>
      <c r="I23" s="19"/>
      <c r="J23" s="19"/>
      <c r="K23" s="19" t="str">
        <f aca="false">IF(F23="","",IF(AND(F23&lt;-0.25,I23="Active"),"Big drop — Neurality launched; bookings likely moved off DI scheduler",IF(F23&lt;-0.25,"Big drop — NO Neurality; genuine decline, investigate",IF(F23&gt;0.25,"Growth",""))))</f>
        <v>Growth</v>
      </c>
    </row>
    <row r="26" customFormat="false" ht="15" hidden="false" customHeight="true" outlineLevel="0" collapsed="false">
      <c r="A26" s="50" t="s">
        <v>684</v>
      </c>
    </row>
    <row r="27" customFormat="false" ht="23.25" hidden="false" customHeight="true" outlineLevel="0" collapsed="false">
      <c r="A27" s="14" t="s">
        <v>524</v>
      </c>
      <c r="B27" s="14" t="s">
        <v>24</v>
      </c>
      <c r="C27" s="14" t="s">
        <v>9</v>
      </c>
      <c r="D27" s="14" t="s">
        <v>0</v>
      </c>
      <c r="E27" s="14" t="s">
        <v>10</v>
      </c>
      <c r="F27" s="14" t="s">
        <v>11</v>
      </c>
      <c r="G27" s="14" t="s">
        <v>681</v>
      </c>
      <c r="H27" s="14" t="s">
        <v>682</v>
      </c>
      <c r="I27" s="14" t="s">
        <v>38</v>
      </c>
      <c r="J27" s="14" t="s">
        <v>39</v>
      </c>
      <c r="K27" s="14" t="s">
        <v>683</v>
      </c>
    </row>
    <row r="28" customFormat="false" ht="15" hidden="false" customHeight="true" outlineLevel="0" collapsed="false">
      <c r="A28" s="19" t="s">
        <v>447</v>
      </c>
      <c r="B28" s="19" t="s">
        <v>43</v>
      </c>
      <c r="C28" s="22" t="n">
        <v>59</v>
      </c>
      <c r="D28" s="22"/>
      <c r="E28" s="22"/>
      <c r="F28" s="21"/>
      <c r="G28" s="22" t="n">
        <v>37</v>
      </c>
      <c r="H28" s="22"/>
      <c r="I28" s="19" t="s">
        <v>45</v>
      </c>
      <c r="J28" s="19"/>
      <c r="K28" s="19" t="s">
        <v>685</v>
      </c>
    </row>
    <row r="29" customFormat="false" ht="15" hidden="false" customHeight="true" outlineLevel="0" collapsed="false">
      <c r="A29" s="19" t="s">
        <v>54</v>
      </c>
      <c r="B29" s="19" t="s">
        <v>43</v>
      </c>
      <c r="C29" s="22" t="n">
        <v>80</v>
      </c>
      <c r="D29" s="22"/>
      <c r="E29" s="22"/>
      <c r="F29" s="21"/>
      <c r="G29" s="22" t="n">
        <v>48</v>
      </c>
      <c r="H29" s="22"/>
      <c r="I29" s="19" t="s">
        <v>45</v>
      </c>
      <c r="J29" s="19"/>
      <c r="K29" s="19" t="s">
        <v>685</v>
      </c>
    </row>
    <row r="32" customFormat="false" ht="15" hidden="false" customHeight="true" outlineLevel="0" collapsed="false">
      <c r="A32" s="50" t="s">
        <v>686</v>
      </c>
    </row>
    <row r="33" customFormat="false" ht="23.25" hidden="false" customHeight="true" outlineLevel="0" collapsed="false">
      <c r="A33" s="14" t="s">
        <v>524</v>
      </c>
      <c r="B33" s="14" t="s">
        <v>24</v>
      </c>
      <c r="C33" s="14" t="s">
        <v>9</v>
      </c>
      <c r="D33" s="14" t="s">
        <v>0</v>
      </c>
      <c r="E33" s="14" t="s">
        <v>10</v>
      </c>
      <c r="F33" s="14" t="s">
        <v>11</v>
      </c>
      <c r="G33" s="14" t="s">
        <v>681</v>
      </c>
      <c r="H33" s="14" t="s">
        <v>682</v>
      </c>
      <c r="I33" s="14" t="s">
        <v>38</v>
      </c>
      <c r="J33" s="14" t="s">
        <v>39</v>
      </c>
      <c r="K33" s="14" t="s">
        <v>683</v>
      </c>
    </row>
    <row r="34" customFormat="false" ht="15" hidden="false" customHeight="true" outlineLevel="0" collapsed="false">
      <c r="A34" s="19" t="s">
        <v>423</v>
      </c>
      <c r="B34" s="19" t="s">
        <v>48</v>
      </c>
      <c r="C34" s="22"/>
      <c r="D34" s="22" t="n">
        <v>138</v>
      </c>
      <c r="E34" s="22"/>
      <c r="F34" s="21"/>
      <c r="G34" s="22"/>
      <c r="H34" s="22" t="n">
        <v>67</v>
      </c>
      <c r="I34" s="19" t="s">
        <v>50</v>
      </c>
      <c r="J34" s="19"/>
      <c r="K34" s="19" t="s">
        <v>687</v>
      </c>
    </row>
    <row r="35" customFormat="false" ht="15" hidden="false" customHeight="true" outlineLevel="0" collapsed="false">
      <c r="A35" s="19" t="s">
        <v>451</v>
      </c>
      <c r="B35" s="19" t="s">
        <v>48</v>
      </c>
      <c r="C35" s="22"/>
      <c r="D35" s="22" t="n">
        <v>104</v>
      </c>
      <c r="E35" s="22"/>
      <c r="F35" s="21"/>
      <c r="G35" s="22"/>
      <c r="H35" s="22" t="n">
        <v>53</v>
      </c>
      <c r="I35" s="19" t="s">
        <v>50</v>
      </c>
      <c r="J35" s="19"/>
      <c r="K35" s="19" t="s">
        <v>687</v>
      </c>
    </row>
    <row r="36" customFormat="false" ht="15" hidden="false" customHeight="true" outlineLevel="0" collapsed="false">
      <c r="A36" s="19" t="s">
        <v>302</v>
      </c>
      <c r="B36" s="19" t="s">
        <v>48</v>
      </c>
      <c r="C36" s="22"/>
      <c r="D36" s="22" t="n">
        <v>86</v>
      </c>
      <c r="E36" s="22"/>
      <c r="F36" s="21"/>
      <c r="G36" s="22"/>
      <c r="H36" s="22" t="n">
        <v>39</v>
      </c>
      <c r="I36" s="19" t="s">
        <v>50</v>
      </c>
      <c r="J36" s="19"/>
      <c r="K36" s="19" t="s">
        <v>687</v>
      </c>
    </row>
    <row r="37" customFormat="false" ht="15" hidden="false" customHeight="true" outlineLevel="0" collapsed="false">
      <c r="A37" s="19" t="s">
        <v>170</v>
      </c>
      <c r="B37" s="19" t="s">
        <v>48</v>
      </c>
      <c r="C37" s="22"/>
      <c r="D37" s="22" t="n">
        <v>72</v>
      </c>
      <c r="E37" s="22"/>
      <c r="F37" s="21"/>
      <c r="G37" s="22"/>
      <c r="H37" s="22" t="n">
        <v>22</v>
      </c>
      <c r="I37" s="19" t="s">
        <v>45</v>
      </c>
      <c r="J37" s="19" t="s">
        <v>172</v>
      </c>
      <c r="K37" s="19" t="s">
        <v>687</v>
      </c>
    </row>
    <row r="38" customFormat="false" ht="15" hidden="false" customHeight="true" outlineLevel="0" collapsed="false">
      <c r="A38" s="19" t="s">
        <v>122</v>
      </c>
      <c r="B38" s="19" t="s">
        <v>48</v>
      </c>
      <c r="C38" s="22"/>
      <c r="D38" s="22" t="n">
        <v>66</v>
      </c>
      <c r="E38" s="22"/>
      <c r="F38" s="21"/>
      <c r="G38" s="22"/>
      <c r="H38" s="22" t="n">
        <v>29</v>
      </c>
      <c r="I38" s="19" t="s">
        <v>45</v>
      </c>
      <c r="J38" s="19" t="s">
        <v>125</v>
      </c>
      <c r="K38" s="19" t="s">
        <v>687</v>
      </c>
    </row>
    <row r="39" customFormat="false" ht="15" hidden="false" customHeight="true" outlineLevel="0" collapsed="false">
      <c r="A39" s="19" t="s">
        <v>46</v>
      </c>
      <c r="B39" s="19" t="s">
        <v>48</v>
      </c>
      <c r="C39" s="22"/>
      <c r="D39" s="22" t="n">
        <v>62</v>
      </c>
      <c r="E39" s="22"/>
      <c r="F39" s="21"/>
      <c r="G39" s="22"/>
      <c r="H39" s="22" t="n">
        <v>51</v>
      </c>
      <c r="I39" s="19" t="s">
        <v>50</v>
      </c>
      <c r="J39" s="19"/>
      <c r="K39" s="19" t="s">
        <v>687</v>
      </c>
    </row>
    <row r="40" customFormat="false" ht="15" hidden="false" customHeight="true" outlineLevel="0" collapsed="false">
      <c r="A40" s="19" t="s">
        <v>403</v>
      </c>
      <c r="B40" s="19" t="s">
        <v>48</v>
      </c>
      <c r="C40" s="22"/>
      <c r="D40" s="22" t="n">
        <v>53</v>
      </c>
      <c r="E40" s="22"/>
      <c r="F40" s="21"/>
      <c r="G40" s="22"/>
      <c r="H40" s="22" t="n">
        <v>14</v>
      </c>
      <c r="I40" s="19" t="s">
        <v>45</v>
      </c>
      <c r="J40" s="19" t="s">
        <v>405</v>
      </c>
      <c r="K40" s="19" t="s">
        <v>687</v>
      </c>
    </row>
    <row r="41" customFormat="false" ht="15" hidden="false" customHeight="true" outlineLevel="0" collapsed="false">
      <c r="A41" s="19" t="s">
        <v>483</v>
      </c>
      <c r="B41" s="19" t="s">
        <v>48</v>
      </c>
      <c r="C41" s="22"/>
      <c r="D41" s="22" t="n">
        <v>48</v>
      </c>
      <c r="E41" s="22"/>
      <c r="F41" s="21"/>
      <c r="G41" s="22"/>
      <c r="H41" s="22" t="n">
        <v>13</v>
      </c>
      <c r="I41" s="19" t="s">
        <v>45</v>
      </c>
      <c r="J41" s="19" t="s">
        <v>485</v>
      </c>
      <c r="K41" s="19" t="s">
        <v>687</v>
      </c>
    </row>
    <row r="42" customFormat="false" ht="15" hidden="false" customHeight="true" outlineLevel="0" collapsed="false">
      <c r="A42" s="19" t="s">
        <v>259</v>
      </c>
      <c r="B42" s="19" t="s">
        <v>48</v>
      </c>
      <c r="C42" s="22"/>
      <c r="D42" s="22" t="n">
        <v>44</v>
      </c>
      <c r="E42" s="22"/>
      <c r="F42" s="21"/>
      <c r="G42" s="22"/>
      <c r="H42" s="22" t="n">
        <v>19</v>
      </c>
      <c r="I42" s="19" t="s">
        <v>45</v>
      </c>
      <c r="J42" s="19" t="s">
        <v>261</v>
      </c>
      <c r="K42" s="19" t="s">
        <v>687</v>
      </c>
    </row>
    <row r="43" customFormat="false" ht="15" hidden="false" customHeight="true" outlineLevel="0" collapsed="false">
      <c r="A43" s="19" t="s">
        <v>158</v>
      </c>
      <c r="B43" s="19" t="s">
        <v>48</v>
      </c>
      <c r="C43" s="22"/>
      <c r="D43" s="22" t="n">
        <v>42</v>
      </c>
      <c r="E43" s="22"/>
      <c r="F43" s="21"/>
      <c r="G43" s="22"/>
      <c r="H43" s="22" t="n">
        <v>17</v>
      </c>
      <c r="I43" s="19" t="s">
        <v>45</v>
      </c>
      <c r="J43" s="19" t="s">
        <v>160</v>
      </c>
      <c r="K43" s="19" t="s">
        <v>687</v>
      </c>
    </row>
    <row r="44" customFormat="false" ht="15" hidden="false" customHeight="true" outlineLevel="0" collapsed="false">
      <c r="A44" s="19" t="s">
        <v>93</v>
      </c>
      <c r="B44" s="19" t="s">
        <v>48</v>
      </c>
      <c r="C44" s="22"/>
      <c r="D44" s="22" t="n">
        <v>35</v>
      </c>
      <c r="E44" s="22"/>
      <c r="F44" s="21"/>
      <c r="G44" s="22"/>
      <c r="H44" s="22"/>
      <c r="I44" s="19" t="s">
        <v>50</v>
      </c>
      <c r="J44" s="19"/>
      <c r="K44" s="19" t="s">
        <v>687</v>
      </c>
    </row>
    <row r="45" customFormat="false" ht="15" hidden="false" customHeight="true" outlineLevel="0" collapsed="false">
      <c r="A45" s="19" t="s">
        <v>374</v>
      </c>
      <c r="B45" s="19" t="s">
        <v>48</v>
      </c>
      <c r="C45" s="22"/>
      <c r="D45" s="22" t="n">
        <v>31</v>
      </c>
      <c r="E45" s="22"/>
      <c r="F45" s="21"/>
      <c r="G45" s="22"/>
      <c r="H45" s="22" t="n">
        <v>21</v>
      </c>
      <c r="I45" s="19" t="s">
        <v>45</v>
      </c>
      <c r="J45" s="19" t="s">
        <v>376</v>
      </c>
      <c r="K45" s="19" t="s">
        <v>687</v>
      </c>
    </row>
    <row r="46" customFormat="false" ht="15" hidden="false" customHeight="true" outlineLevel="0" collapsed="false">
      <c r="A46" s="19" t="s">
        <v>173</v>
      </c>
      <c r="B46" s="19" t="s">
        <v>48</v>
      </c>
      <c r="C46" s="22"/>
      <c r="D46" s="22" t="n">
        <v>26</v>
      </c>
      <c r="E46" s="22"/>
      <c r="F46" s="21"/>
      <c r="G46" s="22"/>
      <c r="H46" s="22" t="n">
        <v>8</v>
      </c>
      <c r="I46" s="19" t="s">
        <v>45</v>
      </c>
      <c r="J46" s="19" t="s">
        <v>175</v>
      </c>
      <c r="K46" s="19" t="s">
        <v>687</v>
      </c>
    </row>
    <row r="47" customFormat="false" ht="15" hidden="false" customHeight="true" outlineLevel="0" collapsed="false">
      <c r="A47" s="19" t="s">
        <v>326</v>
      </c>
      <c r="B47" s="19" t="s">
        <v>48</v>
      </c>
      <c r="C47" s="22"/>
      <c r="D47" s="22" t="n">
        <v>23</v>
      </c>
      <c r="E47" s="22"/>
      <c r="F47" s="21"/>
      <c r="G47" s="22"/>
      <c r="H47" s="22" t="n">
        <v>7</v>
      </c>
      <c r="I47" s="19" t="s">
        <v>45</v>
      </c>
      <c r="J47" s="19" t="s">
        <v>268</v>
      </c>
      <c r="K47" s="19" t="s">
        <v>687</v>
      </c>
    </row>
    <row r="48" customFormat="false" ht="15" hidden="false" customHeight="true" outlineLevel="0" collapsed="false">
      <c r="A48" s="19" t="s">
        <v>496</v>
      </c>
      <c r="B48" s="19" t="s">
        <v>48</v>
      </c>
      <c r="C48" s="22"/>
      <c r="D48" s="22" t="n">
        <v>16</v>
      </c>
      <c r="E48" s="22"/>
      <c r="F48" s="21"/>
      <c r="G48" s="22"/>
      <c r="H48" s="22" t="n">
        <v>2</v>
      </c>
      <c r="I48" s="19"/>
      <c r="J48" s="19"/>
      <c r="K48" s="19" t="s">
        <v>687</v>
      </c>
    </row>
    <row r="49" customFormat="false" ht="15" hidden="false" customHeight="true" outlineLevel="0" collapsed="false">
      <c r="A49" s="19" t="s">
        <v>68</v>
      </c>
      <c r="B49" s="19" t="s">
        <v>48</v>
      </c>
      <c r="C49" s="22"/>
      <c r="D49" s="22" t="n">
        <v>13</v>
      </c>
      <c r="E49" s="22"/>
      <c r="F49" s="21"/>
      <c r="G49" s="22"/>
      <c r="H49" s="22" t="n">
        <v>4</v>
      </c>
      <c r="I49" s="19" t="s">
        <v>45</v>
      </c>
      <c r="J49" s="19" t="s">
        <v>71</v>
      </c>
      <c r="K49" s="19" t="s">
        <v>687</v>
      </c>
    </row>
    <row r="50" customFormat="false" ht="15" hidden="false" customHeight="true" outlineLevel="0" collapsed="false">
      <c r="A50" s="19" t="s">
        <v>178</v>
      </c>
      <c r="B50" s="19" t="s">
        <v>48</v>
      </c>
      <c r="C50" s="22"/>
      <c r="D50" s="22" t="n">
        <v>12</v>
      </c>
      <c r="E50" s="22"/>
      <c r="F50" s="21"/>
      <c r="G50" s="22"/>
      <c r="H50" s="22" t="n">
        <v>4</v>
      </c>
      <c r="I50" s="19" t="s">
        <v>45</v>
      </c>
      <c r="J50" s="19" t="s">
        <v>180</v>
      </c>
      <c r="K50" s="19" t="s">
        <v>687</v>
      </c>
    </row>
    <row r="51" customFormat="false" ht="15" hidden="false" customHeight="true" outlineLevel="0" collapsed="false">
      <c r="A51" s="19" t="s">
        <v>89</v>
      </c>
      <c r="B51" s="19" t="s">
        <v>48</v>
      </c>
      <c r="C51" s="22"/>
      <c r="D51" s="22" t="n">
        <v>10</v>
      </c>
      <c r="E51" s="22"/>
      <c r="F51" s="21"/>
      <c r="G51" s="22"/>
      <c r="H51" s="22"/>
      <c r="I51" s="19" t="s">
        <v>45</v>
      </c>
      <c r="J51" s="19" t="s">
        <v>92</v>
      </c>
      <c r="K51" s="19" t="s">
        <v>687</v>
      </c>
    </row>
    <row r="52" customFormat="false" ht="15" hidden="false" customHeight="true" outlineLevel="0" collapsed="false">
      <c r="A52" s="19" t="s">
        <v>249</v>
      </c>
      <c r="B52" s="19" t="s">
        <v>48</v>
      </c>
      <c r="C52" s="22"/>
      <c r="D52" s="22" t="n">
        <v>9</v>
      </c>
      <c r="E52" s="22"/>
      <c r="F52" s="21"/>
      <c r="G52" s="22"/>
      <c r="H52" s="22"/>
      <c r="I52" s="19" t="s">
        <v>45</v>
      </c>
      <c r="J52" s="19"/>
      <c r="K52" s="19" t="s">
        <v>687</v>
      </c>
    </row>
    <row r="53" customFormat="false" ht="15" hidden="false" customHeight="true" outlineLevel="0" collapsed="false">
      <c r="A53" s="19" t="s">
        <v>444</v>
      </c>
      <c r="B53" s="19" t="s">
        <v>48</v>
      </c>
      <c r="C53" s="22"/>
      <c r="D53" s="22" t="n">
        <v>8</v>
      </c>
      <c r="E53" s="22"/>
      <c r="F53" s="21"/>
      <c r="G53" s="22"/>
      <c r="H53" s="22"/>
      <c r="I53" s="19" t="s">
        <v>45</v>
      </c>
      <c r="J53" s="19" t="s">
        <v>446</v>
      </c>
      <c r="K53" s="19" t="s">
        <v>687</v>
      </c>
    </row>
    <row r="54" customFormat="false" ht="15" hidden="false" customHeight="true" outlineLevel="0" collapsed="false">
      <c r="A54" s="19" t="s">
        <v>130</v>
      </c>
      <c r="B54" s="19" t="s">
        <v>48</v>
      </c>
      <c r="C54" s="22"/>
      <c r="D54" s="22" t="n">
        <v>7</v>
      </c>
      <c r="E54" s="22"/>
      <c r="F54" s="21"/>
      <c r="G54" s="22"/>
      <c r="H54" s="22"/>
      <c r="I54" s="19" t="s">
        <v>50</v>
      </c>
      <c r="J54" s="19"/>
      <c r="K54" s="19" t="s">
        <v>687</v>
      </c>
    </row>
    <row r="55" customFormat="false" ht="15" hidden="false" customHeight="true" outlineLevel="0" collapsed="false">
      <c r="A55" s="19" t="s">
        <v>232</v>
      </c>
      <c r="B55" s="19" t="s">
        <v>48</v>
      </c>
      <c r="C55" s="22"/>
      <c r="D55" s="22" t="n">
        <v>1</v>
      </c>
      <c r="E55" s="22"/>
      <c r="F55" s="21"/>
      <c r="G55" s="22"/>
      <c r="H55" s="22"/>
      <c r="I55" s="19" t="s">
        <v>45</v>
      </c>
      <c r="J55" s="19" t="s">
        <v>234</v>
      </c>
      <c r="K55" s="19" t="s">
        <v>687</v>
      </c>
    </row>
    <row r="56" customFormat="false" ht="15" hidden="false" customHeight="true" outlineLevel="0" collapsed="false">
      <c r="A56" s="19" t="s">
        <v>438</v>
      </c>
      <c r="B56" s="19" t="s">
        <v>48</v>
      </c>
      <c r="C56" s="22"/>
      <c r="D56" s="22" t="n">
        <v>1</v>
      </c>
      <c r="E56" s="22"/>
      <c r="F56" s="21"/>
      <c r="G56" s="22"/>
      <c r="H56" s="22" t="n">
        <v>1</v>
      </c>
      <c r="I56" s="19" t="s">
        <v>45</v>
      </c>
      <c r="J56" s="19" t="s">
        <v>268</v>
      </c>
      <c r="K56" s="19" t="s">
        <v>687</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6796875" defaultRowHeight="15" customHeight="false" zeroHeight="false" outlineLevelRow="0" outlineLevelCol="0"/>
  <cols>
    <col collapsed="false" customWidth="true" hidden="false" outlineLevel="0" max="1" min="1" style="1" width="40"/>
    <col collapsed="false" customWidth="true" hidden="false" outlineLevel="0" max="2" min="2" style="1" width="8"/>
    <col collapsed="false" customWidth="true" hidden="false" outlineLevel="0" max="3" min="3" style="1" width="18"/>
    <col collapsed="false" customWidth="true" hidden="false" outlineLevel="0" max="4" min="4" style="1" width="20"/>
    <col collapsed="false" customWidth="true" hidden="false" outlineLevel="0" max="5" min="5" style="1" width="14"/>
    <col collapsed="false" customWidth="true" hidden="false" outlineLevel="0" max="8" min="6" style="1" width="12"/>
  </cols>
  <sheetData>
    <row r="1" customFormat="false" ht="34.5" hidden="false" customHeight="true" outlineLevel="0" collapsed="false">
      <c r="A1" s="14" t="s">
        <v>524</v>
      </c>
      <c r="B1" s="14" t="s">
        <v>24</v>
      </c>
      <c r="C1" s="14" t="s">
        <v>688</v>
      </c>
      <c r="D1" s="14" t="s">
        <v>689</v>
      </c>
      <c r="E1" s="14" t="s">
        <v>690</v>
      </c>
      <c r="F1" s="14" t="s">
        <v>691</v>
      </c>
      <c r="G1" s="14" t="s">
        <v>692</v>
      </c>
      <c r="H1" s="14" t="s">
        <v>38</v>
      </c>
    </row>
    <row r="2" customFormat="false" ht="15" hidden="false" customHeight="true" outlineLevel="0" collapsed="false">
      <c r="A2" s="15" t="s">
        <v>41</v>
      </c>
      <c r="B2" s="15" t="s">
        <v>43</v>
      </c>
      <c r="C2" s="16" t="n">
        <v>1640682.86</v>
      </c>
      <c r="D2" s="16" t="n">
        <v>1029110.61</v>
      </c>
      <c r="E2" s="17" t="n">
        <f aca="false">IF(OR(C2="",D2="",C2&lt;=0),"",D2/C2)</f>
        <v>0.627245298338766</v>
      </c>
      <c r="F2" s="18"/>
      <c r="G2" s="18"/>
      <c r="H2" s="15" t="s">
        <v>45</v>
      </c>
    </row>
    <row r="3" customFormat="false" ht="15" hidden="false" customHeight="true" outlineLevel="0" collapsed="false">
      <c r="A3" s="19" t="s">
        <v>46</v>
      </c>
      <c r="B3" s="19" t="s">
        <v>48</v>
      </c>
      <c r="C3" s="20" t="n">
        <v>2173108.46</v>
      </c>
      <c r="D3" s="20" t="n">
        <v>1231789.27</v>
      </c>
      <c r="E3" s="21" t="n">
        <f aca="false">IF(OR(C3="",D3="",C3&lt;=0),"",D3/C3)</f>
        <v>0.566832853800588</v>
      </c>
      <c r="F3" s="22" t="n">
        <v>53</v>
      </c>
      <c r="G3" s="22" t="n">
        <v>111</v>
      </c>
      <c r="H3" s="19" t="s">
        <v>50</v>
      </c>
    </row>
    <row r="4" customFormat="false" ht="15" hidden="false" customHeight="true" outlineLevel="0" collapsed="false">
      <c r="A4" s="15" t="s">
        <v>51</v>
      </c>
      <c r="B4" s="15" t="s">
        <v>43</v>
      </c>
      <c r="C4" s="16" t="n">
        <v>1481259.02</v>
      </c>
      <c r="D4" s="16" t="n">
        <v>963063.39</v>
      </c>
      <c r="E4" s="17" t="n">
        <f aca="false">IF(OR(C4="",D4="",C4&lt;=0),"",D4/C4)</f>
        <v>0.650165418064425</v>
      </c>
      <c r="F4" s="18"/>
      <c r="G4" s="18"/>
      <c r="H4" s="15" t="s">
        <v>45</v>
      </c>
    </row>
    <row r="5" customFormat="false" ht="15" hidden="false" customHeight="true" outlineLevel="0" collapsed="false">
      <c r="A5" s="19" t="s">
        <v>54</v>
      </c>
      <c r="B5" s="19" t="s">
        <v>43</v>
      </c>
      <c r="C5" s="20" t="n">
        <v>1616546.81</v>
      </c>
      <c r="D5" s="20" t="n">
        <v>1181166.75</v>
      </c>
      <c r="E5" s="21" t="n">
        <f aca="false">IF(OR(C5="",D5="",C5&lt;=0),"",D5/C5)</f>
        <v>0.730672778971368</v>
      </c>
      <c r="F5" s="22" t="n">
        <v>231</v>
      </c>
      <c r="G5" s="22" t="n">
        <v>16</v>
      </c>
      <c r="H5" s="19" t="s">
        <v>45</v>
      </c>
    </row>
    <row r="6" customFormat="false" ht="15" hidden="false" customHeight="true" outlineLevel="0" collapsed="false">
      <c r="A6" s="15" t="s">
        <v>57</v>
      </c>
      <c r="B6" s="15" t="s">
        <v>43</v>
      </c>
      <c r="C6" s="16" t="n">
        <v>1520008.97</v>
      </c>
      <c r="D6" s="16" t="n">
        <v>1020857.11</v>
      </c>
      <c r="E6" s="17" t="n">
        <f aca="false">IF(OR(C6="",D6="",C6&lt;=0),"",D6/C6)</f>
        <v>0.671612556339059</v>
      </c>
      <c r="F6" s="18"/>
      <c r="G6" s="18"/>
      <c r="H6" s="15" t="s">
        <v>45</v>
      </c>
    </row>
    <row r="7" customFormat="false" ht="15" hidden="false" customHeight="true" outlineLevel="0" collapsed="false">
      <c r="A7" s="19" t="s">
        <v>59</v>
      </c>
      <c r="B7" s="19" t="s">
        <v>43</v>
      </c>
      <c r="C7" s="20" t="n">
        <v>1869263.94</v>
      </c>
      <c r="D7" s="20" t="n">
        <v>906085.2</v>
      </c>
      <c r="E7" s="21" t="n">
        <f aca="false">IF(OR(C7="",D7="",C7&lt;=0),"",D7/C7)</f>
        <v>0.484728336438138</v>
      </c>
      <c r="F7" s="22"/>
      <c r="G7" s="22"/>
      <c r="H7" s="19" t="s">
        <v>45</v>
      </c>
    </row>
    <row r="8" customFormat="false" ht="15" hidden="false" customHeight="true" outlineLevel="0" collapsed="false">
      <c r="A8" s="15" t="s">
        <v>62</v>
      </c>
      <c r="B8" s="15" t="s">
        <v>43</v>
      </c>
      <c r="C8" s="16" t="n">
        <v>1255838.51</v>
      </c>
      <c r="D8" s="16" t="n">
        <v>814611.91</v>
      </c>
      <c r="E8" s="17" t="n">
        <f aca="false">IF(OR(C8="",D8="",C8&lt;=0),"",D8/C8)</f>
        <v>0.648659762790679</v>
      </c>
      <c r="F8" s="18"/>
      <c r="G8" s="18"/>
      <c r="H8" s="15" t="s">
        <v>50</v>
      </c>
    </row>
    <row r="9" customFormat="false" ht="15" hidden="false" customHeight="true" outlineLevel="0" collapsed="false">
      <c r="A9" s="19" t="s">
        <v>65</v>
      </c>
      <c r="B9" s="19" t="s">
        <v>43</v>
      </c>
      <c r="C9" s="20" t="n">
        <v>3960994.03</v>
      </c>
      <c r="D9" s="20" t="n">
        <v>2190115.17</v>
      </c>
      <c r="E9" s="21" t="n">
        <f aca="false">IF(OR(C9="",D9="",C9&lt;=0),"",D9/C9)</f>
        <v>0.552920593520814</v>
      </c>
      <c r="F9" s="22"/>
      <c r="G9" s="22"/>
      <c r="H9" s="19" t="s">
        <v>45</v>
      </c>
    </row>
    <row r="10" customFormat="false" ht="15" hidden="false" customHeight="true" outlineLevel="0" collapsed="false">
      <c r="A10" s="15" t="s">
        <v>68</v>
      </c>
      <c r="B10" s="15" t="s">
        <v>48</v>
      </c>
      <c r="C10" s="16" t="n">
        <v>2120396.62</v>
      </c>
      <c r="D10" s="16" t="n">
        <v>1217671.09</v>
      </c>
      <c r="E10" s="17" t="n">
        <f aca="false">IF(OR(C10="",D10="",C10&lt;=0),"",D10/C10)</f>
        <v>0.574265719212475</v>
      </c>
      <c r="F10" s="18" t="n">
        <v>1</v>
      </c>
      <c r="G10" s="18" t="n">
        <v>20</v>
      </c>
      <c r="H10" s="15" t="s">
        <v>45</v>
      </c>
    </row>
    <row r="11" customFormat="false" ht="15" hidden="false" customHeight="true" outlineLevel="0" collapsed="false">
      <c r="A11" s="19" t="s">
        <v>72</v>
      </c>
      <c r="B11" s="19" t="s">
        <v>43</v>
      </c>
      <c r="C11" s="20" t="n">
        <v>1649420</v>
      </c>
      <c r="D11" s="20" t="n">
        <v>902920</v>
      </c>
      <c r="E11" s="21" t="n">
        <f aca="false">IF(OR(C11="",D11="",C11&lt;=0),"",D11/C11)</f>
        <v>0.547416667677123</v>
      </c>
      <c r="F11" s="22"/>
      <c r="G11" s="22"/>
      <c r="H11" s="19" t="s">
        <v>45</v>
      </c>
    </row>
    <row r="12" customFormat="false" ht="15" hidden="false" customHeight="true" outlineLevel="0" collapsed="false">
      <c r="A12" s="15" t="s">
        <v>74</v>
      </c>
      <c r="B12" s="15" t="s">
        <v>43</v>
      </c>
      <c r="C12" s="16" t="n">
        <v>2053225.8</v>
      </c>
      <c r="D12" s="16" t="n">
        <v>1189307.4</v>
      </c>
      <c r="E12" s="17" t="n">
        <f aca="false">IF(OR(C12="",D12="",C12&lt;=0),"",D12/C12)</f>
        <v>0.57923848414529</v>
      </c>
      <c r="F12" s="18"/>
      <c r="G12" s="18"/>
      <c r="H12" s="15" t="s">
        <v>45</v>
      </c>
    </row>
    <row r="13" customFormat="false" ht="15" hidden="false" customHeight="true" outlineLevel="0" collapsed="false">
      <c r="A13" s="19" t="s">
        <v>76</v>
      </c>
      <c r="B13" s="19" t="s">
        <v>43</v>
      </c>
      <c r="C13" s="20" t="n">
        <v>1130053</v>
      </c>
      <c r="D13" s="20" t="n">
        <v>677999.5</v>
      </c>
      <c r="E13" s="21" t="n">
        <f aca="false">IF(OR(C13="",D13="",C13&lt;=0),"",D13/C13)</f>
        <v>0.59997141726981</v>
      </c>
      <c r="F13" s="22"/>
      <c r="G13" s="22"/>
      <c r="H13" s="19" t="s">
        <v>45</v>
      </c>
    </row>
    <row r="14" customFormat="false" ht="15" hidden="false" customHeight="true" outlineLevel="0" collapsed="false">
      <c r="A14" s="15" t="s">
        <v>78</v>
      </c>
      <c r="B14" s="15" t="s">
        <v>43</v>
      </c>
      <c r="C14" s="16" t="n">
        <v>3670826.08</v>
      </c>
      <c r="D14" s="16" t="n">
        <v>2083826.83</v>
      </c>
      <c r="E14" s="17" t="n">
        <f aca="false">IF(OR(C14="",D14="",C14&lt;=0),"",D14/C14)</f>
        <v>0.567672448812939</v>
      </c>
      <c r="F14" s="18"/>
      <c r="G14" s="18"/>
      <c r="H14" s="15" t="s">
        <v>45</v>
      </c>
    </row>
    <row r="15" customFormat="false" ht="15" hidden="false" customHeight="true" outlineLevel="0" collapsed="false">
      <c r="A15" s="19" t="s">
        <v>80</v>
      </c>
      <c r="B15" s="19" t="s">
        <v>43</v>
      </c>
      <c r="C15" s="20" t="n">
        <v>2215948.01</v>
      </c>
      <c r="D15" s="20" t="n">
        <v>1391192.5</v>
      </c>
      <c r="E15" s="21" t="n">
        <f aca="false">IF(OR(C15="",D15="",C15&lt;=0),"",D15/C15)</f>
        <v>0.627809178609746</v>
      </c>
      <c r="F15" s="22"/>
      <c r="G15" s="22"/>
      <c r="H15" s="19" t="s">
        <v>50</v>
      </c>
    </row>
    <row r="16" customFormat="false" ht="15" hidden="false" customHeight="true" outlineLevel="0" collapsed="false">
      <c r="A16" s="15" t="s">
        <v>82</v>
      </c>
      <c r="B16" s="15" t="s">
        <v>48</v>
      </c>
      <c r="C16" s="16" t="n">
        <v>4041060.5</v>
      </c>
      <c r="D16" s="16" t="n">
        <v>2335817.71</v>
      </c>
      <c r="E16" s="17" t="n">
        <f aca="false">IF(OR(C16="",D16="",C16&lt;=0),"",D16/C16)</f>
        <v>0.578020969990427</v>
      </c>
      <c r="F16" s="18" t="n">
        <v>113</v>
      </c>
      <c r="G16" s="18" t="n">
        <v>39</v>
      </c>
      <c r="H16" s="15" t="s">
        <v>45</v>
      </c>
    </row>
    <row r="17" customFormat="false" ht="15" hidden="false" customHeight="true" outlineLevel="0" collapsed="false">
      <c r="A17" s="19" t="s">
        <v>86</v>
      </c>
      <c r="B17" s="19" t="s">
        <v>48</v>
      </c>
      <c r="C17" s="20" t="n">
        <v>3416933.4</v>
      </c>
      <c r="D17" s="20" t="n">
        <v>1938822.97</v>
      </c>
      <c r="E17" s="21" t="n">
        <f aca="false">IF(OR(C17="",D17="",C17&lt;=0),"",D17/C17)</f>
        <v>0.567416084258476</v>
      </c>
      <c r="F17" s="22"/>
      <c r="G17" s="22"/>
      <c r="H17" s="19" t="s">
        <v>50</v>
      </c>
    </row>
    <row r="18" customFormat="false" ht="15" hidden="false" customHeight="true" outlineLevel="0" collapsed="false">
      <c r="A18" s="15" t="s">
        <v>89</v>
      </c>
      <c r="B18" s="15" t="s">
        <v>48</v>
      </c>
      <c r="C18" s="16" t="n">
        <v>3077568</v>
      </c>
      <c r="D18" s="16" t="n">
        <v>1703946</v>
      </c>
      <c r="E18" s="17" t="n">
        <f aca="false">IF(OR(C18="",D18="",C18&lt;=0),"",D18/C18)</f>
        <v>0.553666401522241</v>
      </c>
      <c r="F18" s="18"/>
      <c r="G18" s="18" t="n">
        <v>25</v>
      </c>
      <c r="H18" s="15" t="s">
        <v>45</v>
      </c>
    </row>
    <row r="19" customFormat="false" ht="15" hidden="false" customHeight="true" outlineLevel="0" collapsed="false">
      <c r="A19" s="19" t="s">
        <v>93</v>
      </c>
      <c r="B19" s="19" t="s">
        <v>48</v>
      </c>
      <c r="C19" s="20" t="n">
        <v>2681872.94</v>
      </c>
      <c r="D19" s="20" t="n">
        <v>1546879.14</v>
      </c>
      <c r="E19" s="21" t="n">
        <f aca="false">IF(OR(C19="",D19="",C19&lt;=0),"",D19/C19)</f>
        <v>0.576790614099712</v>
      </c>
      <c r="F19" s="22" t="n">
        <v>15</v>
      </c>
      <c r="G19" s="22" t="n">
        <v>56</v>
      </c>
      <c r="H19" s="19" t="s">
        <v>50</v>
      </c>
    </row>
    <row r="20" customFormat="false" ht="15" hidden="false" customHeight="true" outlineLevel="0" collapsed="false">
      <c r="A20" s="15" t="s">
        <v>96</v>
      </c>
      <c r="B20" s="15" t="s">
        <v>48</v>
      </c>
      <c r="C20" s="16" t="n">
        <v>6913374.57</v>
      </c>
      <c r="D20" s="16" t="n">
        <v>3809981.65</v>
      </c>
      <c r="E20" s="17" t="n">
        <f aca="false">IF(OR(C20="",D20="",C20&lt;=0),"",D20/C20)</f>
        <v>0.551103026665601</v>
      </c>
      <c r="F20" s="18"/>
      <c r="G20" s="18"/>
      <c r="H20" s="15" t="s">
        <v>50</v>
      </c>
    </row>
    <row r="21" customFormat="false" ht="15" hidden="false" customHeight="true" outlineLevel="0" collapsed="false">
      <c r="A21" s="19" t="s">
        <v>98</v>
      </c>
      <c r="B21" s="19" t="s">
        <v>43</v>
      </c>
      <c r="C21" s="20" t="n">
        <v>1785817.27</v>
      </c>
      <c r="D21" s="20" t="n">
        <v>1008871.45</v>
      </c>
      <c r="E21" s="21" t="n">
        <f aca="false">IF(OR(C21="",D21="",C21&lt;=0),"",D21/C21)</f>
        <v>0.564935431495743</v>
      </c>
      <c r="F21" s="22"/>
      <c r="G21" s="22"/>
      <c r="H21" s="19" t="s">
        <v>50</v>
      </c>
    </row>
    <row r="22" customFormat="false" ht="15" hidden="false" customHeight="true" outlineLevel="0" collapsed="false">
      <c r="A22" s="15" t="s">
        <v>100</v>
      </c>
      <c r="B22" s="15" t="s">
        <v>43</v>
      </c>
      <c r="C22" s="16" t="n">
        <v>1943499.82</v>
      </c>
      <c r="D22" s="16" t="n">
        <v>1121447.07</v>
      </c>
      <c r="E22" s="17" t="n">
        <f aca="false">IF(OR(C22="",D22="",C22&lt;=0),"",D22/C22)</f>
        <v>0.577024529901937</v>
      </c>
      <c r="F22" s="18"/>
      <c r="G22" s="18"/>
      <c r="H22" s="15" t="s">
        <v>50</v>
      </c>
    </row>
    <row r="23" customFormat="false" ht="15" hidden="false" customHeight="true" outlineLevel="0" collapsed="false">
      <c r="A23" s="19" t="s">
        <v>102</v>
      </c>
      <c r="B23" s="19" t="s">
        <v>43</v>
      </c>
      <c r="C23" s="20" t="n">
        <v>975367.89</v>
      </c>
      <c r="D23" s="20" t="n">
        <v>512546.36</v>
      </c>
      <c r="E23" s="21" t="n">
        <f aca="false">IF(OR(C23="",D23="",C23&lt;=0),"",D23/C23)</f>
        <v>0.525490294744068</v>
      </c>
      <c r="F23" s="22"/>
      <c r="G23" s="22"/>
      <c r="H23" s="19" t="s">
        <v>45</v>
      </c>
    </row>
    <row r="24" customFormat="false" ht="15" hidden="false" customHeight="true" outlineLevel="0" collapsed="false">
      <c r="A24" s="15" t="s">
        <v>104</v>
      </c>
      <c r="B24" s="15" t="s">
        <v>43</v>
      </c>
      <c r="C24" s="16" t="n">
        <v>1120516.92</v>
      </c>
      <c r="D24" s="16" t="n">
        <v>670242.66</v>
      </c>
      <c r="E24" s="17" t="n">
        <f aca="false">IF(OR(C24="",D24="",C24&lt;=0),"",D24/C24)</f>
        <v>0.598154876590351</v>
      </c>
      <c r="F24" s="18"/>
      <c r="G24" s="18"/>
      <c r="H24" s="15" t="s">
        <v>45</v>
      </c>
    </row>
    <row r="25" customFormat="false" ht="15" hidden="false" customHeight="true" outlineLevel="0" collapsed="false">
      <c r="A25" s="19" t="s">
        <v>107</v>
      </c>
      <c r="B25" s="19" t="s">
        <v>43</v>
      </c>
      <c r="C25" s="20" t="n">
        <v>3735324.42</v>
      </c>
      <c r="D25" s="20" t="n">
        <v>2051024.34</v>
      </c>
      <c r="E25" s="21" t="n">
        <f aca="false">IF(OR(C25="",D25="",C25&lt;=0),"",D25/C25)</f>
        <v>0.549088675944244</v>
      </c>
      <c r="F25" s="22"/>
      <c r="G25" s="22"/>
      <c r="H25" s="19" t="s">
        <v>45</v>
      </c>
    </row>
    <row r="26" customFormat="false" ht="15" hidden="false" customHeight="true" outlineLevel="0" collapsed="false">
      <c r="A26" s="15" t="s">
        <v>109</v>
      </c>
      <c r="B26" s="15" t="s">
        <v>48</v>
      </c>
      <c r="C26" s="16" t="n">
        <v>2467118.88</v>
      </c>
      <c r="D26" s="16" t="n">
        <v>1490590.45</v>
      </c>
      <c r="E26" s="17" t="n">
        <f aca="false">IF(OR(C26="",D26="",C26&lt;=0),"",D26/C26)</f>
        <v>0.604182661031721</v>
      </c>
      <c r="F26" s="18"/>
      <c r="G26" s="18"/>
      <c r="H26" s="15" t="s">
        <v>45</v>
      </c>
    </row>
    <row r="27" customFormat="false" ht="15" hidden="false" customHeight="true" outlineLevel="0" collapsed="false">
      <c r="A27" s="19" t="s">
        <v>112</v>
      </c>
      <c r="B27" s="19" t="s">
        <v>43</v>
      </c>
      <c r="C27" s="20" t="n">
        <v>1446878.68</v>
      </c>
      <c r="D27" s="20" t="n">
        <v>949682.85</v>
      </c>
      <c r="E27" s="21" t="n">
        <f aca="false">IF(OR(C27="",D27="",C27&lt;=0),"",D27/C27)</f>
        <v>0.656366607046833</v>
      </c>
      <c r="F27" s="22" t="n">
        <v>1</v>
      </c>
      <c r="G27" s="22"/>
      <c r="H27" s="19" t="s">
        <v>45</v>
      </c>
    </row>
    <row r="28" customFormat="false" ht="15" hidden="false" customHeight="true" outlineLevel="0" collapsed="false">
      <c r="A28" s="15" t="s">
        <v>114</v>
      </c>
      <c r="B28" s="15" t="s">
        <v>48</v>
      </c>
      <c r="C28" s="16" t="n">
        <v>7848584.1</v>
      </c>
      <c r="D28" s="16" t="n">
        <v>3963396.95</v>
      </c>
      <c r="E28" s="17" t="n">
        <f aca="false">IF(OR(C28="",D28="",C28&lt;=0),"",D28/C28)</f>
        <v>0.504982414598832</v>
      </c>
      <c r="F28" s="18"/>
      <c r="G28" s="18"/>
      <c r="H28" s="15" t="s">
        <v>50</v>
      </c>
    </row>
    <row r="29" customFormat="false" ht="15" hidden="false" customHeight="true" outlineLevel="0" collapsed="false">
      <c r="A29" s="19" t="s">
        <v>116</v>
      </c>
      <c r="B29" s="19" t="s">
        <v>43</v>
      </c>
      <c r="C29" s="20" t="n">
        <v>1870958.54</v>
      </c>
      <c r="D29" s="20" t="n">
        <v>1076999.48</v>
      </c>
      <c r="E29" s="21" t="n">
        <f aca="false">IF(OR(C29="",D29="",C29&lt;=0),"",D29/C29)</f>
        <v>0.575640484262147</v>
      </c>
      <c r="F29" s="22"/>
      <c r="G29" s="22"/>
      <c r="H29" s="19" t="s">
        <v>45</v>
      </c>
    </row>
    <row r="30" customFormat="false" ht="15" hidden="false" customHeight="true" outlineLevel="0" collapsed="false">
      <c r="A30" s="15" t="s">
        <v>118</v>
      </c>
      <c r="B30" s="15" t="s">
        <v>43</v>
      </c>
      <c r="C30" s="16" t="n">
        <v>3105346.95</v>
      </c>
      <c r="D30" s="16" t="n">
        <v>1692886.8</v>
      </c>
      <c r="E30" s="17" t="n">
        <f aca="false">IF(OR(C30="",D30="",C30&lt;=0),"",D30/C30)</f>
        <v>0.545152225261013</v>
      </c>
      <c r="F30" s="18"/>
      <c r="G30" s="18"/>
      <c r="H30" s="15"/>
    </row>
    <row r="31" customFormat="false" ht="15" hidden="false" customHeight="true" outlineLevel="0" collapsed="false">
      <c r="A31" s="19" t="s">
        <v>120</v>
      </c>
      <c r="B31" s="19" t="s">
        <v>43</v>
      </c>
      <c r="C31" s="20" t="n">
        <v>349893.91</v>
      </c>
      <c r="D31" s="20" t="n">
        <v>195930.28</v>
      </c>
      <c r="E31" s="21" t="n">
        <f aca="false">IF(OR(C31="",D31="",C31&lt;=0),"",D31/C31)</f>
        <v>0.559970535068759</v>
      </c>
      <c r="F31" s="22"/>
      <c r="G31" s="22"/>
      <c r="H31" s="19" t="s">
        <v>45</v>
      </c>
    </row>
    <row r="32" customFormat="false" ht="15" hidden="false" customHeight="true" outlineLevel="0" collapsed="false">
      <c r="A32" s="15" t="s">
        <v>122</v>
      </c>
      <c r="B32" s="15" t="s">
        <v>48</v>
      </c>
      <c r="C32" s="16" t="n">
        <v>2630922.82</v>
      </c>
      <c r="D32" s="16" t="n">
        <v>1693562.56</v>
      </c>
      <c r="E32" s="17" t="n">
        <f aca="false">IF(OR(C32="",D32="",C32&lt;=0),"",D32/C32)</f>
        <v>0.643714269048759</v>
      </c>
      <c r="F32" s="18" t="n">
        <v>77</v>
      </c>
      <c r="G32" s="18" t="n">
        <v>186</v>
      </c>
      <c r="H32" s="15" t="s">
        <v>45</v>
      </c>
    </row>
    <row r="33" customFormat="false" ht="15" hidden="false" customHeight="true" outlineLevel="0" collapsed="false">
      <c r="A33" s="19" t="s">
        <v>126</v>
      </c>
      <c r="B33" s="19" t="s">
        <v>43</v>
      </c>
      <c r="C33" s="20" t="n">
        <v>2611503.8</v>
      </c>
      <c r="D33" s="20" t="n">
        <v>1472732</v>
      </c>
      <c r="E33" s="21" t="n">
        <f aca="false">IF(OR(C33="",D33="",C33&lt;=0),"",D33/C33)</f>
        <v>0.563940209468583</v>
      </c>
      <c r="F33" s="22"/>
      <c r="G33" s="22"/>
      <c r="H33" s="19" t="s">
        <v>45</v>
      </c>
    </row>
    <row r="34" customFormat="false" ht="15" hidden="false" customHeight="true" outlineLevel="0" collapsed="false">
      <c r="A34" s="15" t="s">
        <v>128</v>
      </c>
      <c r="B34" s="15" t="s">
        <v>43</v>
      </c>
      <c r="C34" s="16" t="n">
        <v>1019643.84</v>
      </c>
      <c r="D34" s="16" t="n">
        <v>577191.7</v>
      </c>
      <c r="E34" s="17" t="n">
        <f aca="false">IF(OR(C34="",D34="",C34&lt;=0),"",D34/C34)</f>
        <v>0.56607187466557</v>
      </c>
      <c r="F34" s="18"/>
      <c r="G34" s="18"/>
      <c r="H34" s="15" t="s">
        <v>45</v>
      </c>
    </row>
    <row r="35" customFormat="false" ht="15" hidden="false" customHeight="true" outlineLevel="0" collapsed="false">
      <c r="A35" s="19" t="s">
        <v>130</v>
      </c>
      <c r="B35" s="19" t="s">
        <v>48</v>
      </c>
      <c r="C35" s="20" t="n">
        <v>1435582.19</v>
      </c>
      <c r="D35" s="20" t="n">
        <v>702855.89</v>
      </c>
      <c r="E35" s="21" t="n">
        <f aca="false">IF(OR(C35="",D35="",C35&lt;=0),"",D35/C35)</f>
        <v>0.489596412449224</v>
      </c>
      <c r="F35" s="22" t="n">
        <v>5</v>
      </c>
      <c r="G35" s="22" t="n">
        <v>35</v>
      </c>
      <c r="H35" s="19" t="s">
        <v>50</v>
      </c>
    </row>
    <row r="36" customFormat="false" ht="15" hidden="false" customHeight="true" outlineLevel="0" collapsed="false">
      <c r="A36" s="15" t="s">
        <v>133</v>
      </c>
      <c r="B36" s="15" t="s">
        <v>43</v>
      </c>
      <c r="C36" s="16" t="n">
        <v>1843877.47</v>
      </c>
      <c r="D36" s="16" t="n">
        <v>1111236.97</v>
      </c>
      <c r="E36" s="17" t="n">
        <f aca="false">IF(OR(C36="",D36="",C36&lt;=0),"",D36/C36)</f>
        <v>0.602663131406449</v>
      </c>
      <c r="F36" s="18"/>
      <c r="G36" s="18"/>
      <c r="H36" s="15" t="s">
        <v>45</v>
      </c>
    </row>
    <row r="37" customFormat="false" ht="15" hidden="false" customHeight="true" outlineLevel="0" collapsed="false">
      <c r="A37" s="19" t="s">
        <v>135</v>
      </c>
      <c r="B37" s="19" t="s">
        <v>43</v>
      </c>
      <c r="C37" s="20" t="n">
        <v>955563.18</v>
      </c>
      <c r="D37" s="20" t="n">
        <v>581427.97</v>
      </c>
      <c r="E37" s="21" t="n">
        <f aca="false">IF(OR(C37="",D37="",C37&lt;=0),"",D37/C37)</f>
        <v>0.608466276400478</v>
      </c>
      <c r="F37" s="22"/>
      <c r="G37" s="22"/>
      <c r="H37" s="19" t="s">
        <v>45</v>
      </c>
    </row>
    <row r="38" customFormat="false" ht="15" hidden="false" customHeight="true" outlineLevel="0" collapsed="false">
      <c r="A38" s="15" t="s">
        <v>137</v>
      </c>
      <c r="B38" s="15" t="s">
        <v>43</v>
      </c>
      <c r="C38" s="16" t="n">
        <v>1548515.22</v>
      </c>
      <c r="D38" s="16" t="n">
        <v>1034124.92</v>
      </c>
      <c r="E38" s="17" t="n">
        <f aca="false">IF(OR(C38="",D38="",C38&lt;=0),"",D38/C38)</f>
        <v>0.667817084807213</v>
      </c>
      <c r="F38" s="18"/>
      <c r="G38" s="18"/>
      <c r="H38" s="15" t="s">
        <v>50</v>
      </c>
    </row>
    <row r="39" customFormat="false" ht="15" hidden="false" customHeight="true" outlineLevel="0" collapsed="false">
      <c r="A39" s="19" t="s">
        <v>139</v>
      </c>
      <c r="B39" s="19" t="s">
        <v>43</v>
      </c>
      <c r="C39" s="20" t="n">
        <v>1175352.71</v>
      </c>
      <c r="D39" s="20" t="n">
        <v>767294.55</v>
      </c>
      <c r="E39" s="21" t="n">
        <f aca="false">IF(OR(C39="",D39="",C39&lt;=0),"",D39/C39)</f>
        <v>0.652820675420913</v>
      </c>
      <c r="F39" s="22"/>
      <c r="G39" s="22"/>
      <c r="H39" s="19" t="s">
        <v>45</v>
      </c>
    </row>
    <row r="40" customFormat="false" ht="15" hidden="false" customHeight="true" outlineLevel="0" collapsed="false">
      <c r="A40" s="15" t="s">
        <v>142</v>
      </c>
      <c r="B40" s="15" t="s">
        <v>43</v>
      </c>
      <c r="C40" s="16" t="n">
        <v>1408063.47</v>
      </c>
      <c r="D40" s="16" t="n">
        <v>830114.5</v>
      </c>
      <c r="E40" s="17" t="n">
        <f aca="false">IF(OR(C40="",D40="",C40&lt;=0),"",D40/C40)</f>
        <v>0.589543381876103</v>
      </c>
      <c r="F40" s="18" t="n">
        <v>5</v>
      </c>
      <c r="G40" s="18"/>
      <c r="H40" s="15" t="s">
        <v>45</v>
      </c>
    </row>
    <row r="41" customFormat="false" ht="15" hidden="false" customHeight="true" outlineLevel="0" collapsed="false">
      <c r="A41" s="19" t="s">
        <v>144</v>
      </c>
      <c r="B41" s="19" t="s">
        <v>43</v>
      </c>
      <c r="C41" s="20" t="n">
        <v>3111303.5</v>
      </c>
      <c r="D41" s="20" t="n">
        <v>1747964.69</v>
      </c>
      <c r="E41" s="21" t="n">
        <f aca="false">IF(OR(C41="",D41="",C41&lt;=0),"",D41/C41)</f>
        <v>0.561811051220172</v>
      </c>
      <c r="F41" s="22"/>
      <c r="G41" s="22"/>
      <c r="H41" s="19" t="s">
        <v>50</v>
      </c>
    </row>
    <row r="42" customFormat="false" ht="15" hidden="false" customHeight="true" outlineLevel="0" collapsed="false">
      <c r="A42" s="15" t="s">
        <v>146</v>
      </c>
      <c r="B42" s="15" t="s">
        <v>43</v>
      </c>
      <c r="C42" s="16" t="n">
        <v>1236784.24</v>
      </c>
      <c r="D42" s="16" t="n">
        <v>610015.89</v>
      </c>
      <c r="E42" s="17" t="n">
        <f aca="false">IF(OR(C42="",D42="",C42&lt;=0),"",D42/C42)</f>
        <v>0.493227412082806</v>
      </c>
      <c r="F42" s="18"/>
      <c r="G42" s="18"/>
      <c r="H42" s="15" t="s">
        <v>45</v>
      </c>
    </row>
    <row r="43" customFormat="false" ht="15" hidden="false" customHeight="true" outlineLevel="0" collapsed="false">
      <c r="A43" s="19" t="s">
        <v>148</v>
      </c>
      <c r="B43" s="19" t="s">
        <v>43</v>
      </c>
      <c r="C43" s="20" t="n">
        <v>3559352.58</v>
      </c>
      <c r="D43" s="20" t="n">
        <v>1976069.67</v>
      </c>
      <c r="E43" s="21" t="n">
        <f aca="false">IF(OR(C43="",D43="",C43&lt;=0),"",D43/C43)</f>
        <v>0.555176714187725</v>
      </c>
      <c r="F43" s="22"/>
      <c r="G43" s="22"/>
      <c r="H43" s="19" t="s">
        <v>45</v>
      </c>
    </row>
    <row r="44" customFormat="false" ht="15" hidden="false" customHeight="true" outlineLevel="0" collapsed="false">
      <c r="A44" s="15" t="s">
        <v>150</v>
      </c>
      <c r="B44" s="15" t="s">
        <v>48</v>
      </c>
      <c r="C44" s="16" t="n">
        <v>1713112.64</v>
      </c>
      <c r="D44" s="16" t="n">
        <v>886692.65</v>
      </c>
      <c r="E44" s="17" t="n">
        <f aca="false">IF(OR(C44="",D44="",C44&lt;=0),"",D44/C44)</f>
        <v>0.517591563623044</v>
      </c>
      <c r="F44" s="18" t="n">
        <v>4</v>
      </c>
      <c r="G44" s="18" t="n">
        <v>18</v>
      </c>
      <c r="H44" s="15" t="s">
        <v>45</v>
      </c>
    </row>
    <row r="45" customFormat="false" ht="15" hidden="false" customHeight="true" outlineLevel="0" collapsed="false">
      <c r="A45" s="19" t="s">
        <v>153</v>
      </c>
      <c r="B45" s="19" t="s">
        <v>48</v>
      </c>
      <c r="C45" s="20" t="n">
        <v>1538817</v>
      </c>
      <c r="D45" s="20" t="n">
        <v>810561</v>
      </c>
      <c r="E45" s="21" t="n">
        <f aca="false">IF(OR(C45="",D45="",C45&lt;=0),"",D45/C45)</f>
        <v>0.526742946042317</v>
      </c>
      <c r="F45" s="22"/>
      <c r="G45" s="22"/>
      <c r="H45" s="19" t="s">
        <v>50</v>
      </c>
    </row>
    <row r="46" customFormat="false" ht="15" hidden="false" customHeight="true" outlineLevel="0" collapsed="false">
      <c r="A46" s="15" t="s">
        <v>156</v>
      </c>
      <c r="B46" s="15" t="s">
        <v>43</v>
      </c>
      <c r="C46" s="16" t="n">
        <v>1827576.32</v>
      </c>
      <c r="D46" s="16" t="n">
        <v>882594.85</v>
      </c>
      <c r="E46" s="17" t="n">
        <f aca="false">IF(OR(C46="",D46="",C46&lt;=0),"",D46/C46)</f>
        <v>0.482931870117468</v>
      </c>
      <c r="F46" s="18"/>
      <c r="G46" s="18"/>
      <c r="H46" s="15" t="s">
        <v>50</v>
      </c>
    </row>
    <row r="47" customFormat="false" ht="15" hidden="false" customHeight="true" outlineLevel="0" collapsed="false">
      <c r="A47" s="19" t="s">
        <v>158</v>
      </c>
      <c r="B47" s="19" t="s">
        <v>48</v>
      </c>
      <c r="C47" s="20" t="n">
        <v>2170928.85</v>
      </c>
      <c r="D47" s="20" t="n">
        <v>1289696.62</v>
      </c>
      <c r="E47" s="21" t="n">
        <f aca="false">IF(OR(C47="",D47="",C47&lt;=0),"",D47/C47)</f>
        <v>0.594075950485434</v>
      </c>
      <c r="F47" s="22" t="n">
        <v>68</v>
      </c>
      <c r="G47" s="22" t="n">
        <v>139</v>
      </c>
      <c r="H47" s="19" t="s">
        <v>45</v>
      </c>
    </row>
    <row r="48" customFormat="false" ht="15" hidden="false" customHeight="true" outlineLevel="0" collapsed="false">
      <c r="A48" s="15" t="s">
        <v>161</v>
      </c>
      <c r="B48" s="15" t="s">
        <v>48</v>
      </c>
      <c r="C48" s="16" t="n">
        <v>1693461</v>
      </c>
      <c r="D48" s="16" t="n">
        <v>968461.47</v>
      </c>
      <c r="E48" s="17" t="n">
        <f aca="false">IF(OR(C48="",D48="",C48&lt;=0),"",D48/C48)</f>
        <v>0.571882948588719</v>
      </c>
      <c r="F48" s="18"/>
      <c r="G48" s="18"/>
      <c r="H48" s="15" t="s">
        <v>50</v>
      </c>
    </row>
    <row r="49" customFormat="false" ht="15" hidden="false" customHeight="true" outlineLevel="0" collapsed="false">
      <c r="A49" s="19" t="s">
        <v>163</v>
      </c>
      <c r="B49" s="19" t="s">
        <v>48</v>
      </c>
      <c r="C49" s="20" t="n">
        <v>4467878.31</v>
      </c>
      <c r="D49" s="20" t="n">
        <v>2556119.22</v>
      </c>
      <c r="E49" s="21" t="n">
        <f aca="false">IF(OR(C49="",D49="",C49&lt;=0),"",D49/C49)</f>
        <v>0.572110304409791</v>
      </c>
      <c r="F49" s="22"/>
      <c r="G49" s="22"/>
      <c r="H49" s="19" t="s">
        <v>50</v>
      </c>
    </row>
    <row r="50" customFormat="false" ht="15" hidden="false" customHeight="true" outlineLevel="0" collapsed="false">
      <c r="A50" s="15" t="s">
        <v>166</v>
      </c>
      <c r="B50" s="15" t="s">
        <v>43</v>
      </c>
      <c r="C50" s="16" t="n">
        <v>3462663.76</v>
      </c>
      <c r="D50" s="16" t="n">
        <v>1805915.16</v>
      </c>
      <c r="E50" s="17" t="n">
        <f aca="false">IF(OR(C50="",D50="",C50&lt;=0),"",D50/C50)</f>
        <v>0.521539278766125</v>
      </c>
      <c r="F50" s="18" t="n">
        <v>15</v>
      </c>
      <c r="G50" s="18"/>
      <c r="H50" s="15" t="s">
        <v>45</v>
      </c>
    </row>
    <row r="51" customFormat="false" ht="15" hidden="false" customHeight="true" outlineLevel="0" collapsed="false">
      <c r="A51" s="19" t="s">
        <v>168</v>
      </c>
      <c r="B51" s="19" t="s">
        <v>43</v>
      </c>
      <c r="C51" s="20" t="n">
        <v>2459290.79</v>
      </c>
      <c r="D51" s="20" t="n">
        <v>1262036.58</v>
      </c>
      <c r="E51" s="21" t="n">
        <f aca="false">IF(OR(C51="",D51="",C51&lt;=0),"",D51/C51)</f>
        <v>0.513170945514743</v>
      </c>
      <c r="F51" s="22"/>
      <c r="G51" s="22"/>
      <c r="H51" s="19" t="s">
        <v>50</v>
      </c>
    </row>
    <row r="52" customFormat="false" ht="15" hidden="false" customHeight="true" outlineLevel="0" collapsed="false">
      <c r="A52" s="15" t="s">
        <v>170</v>
      </c>
      <c r="B52" s="15" t="s">
        <v>48</v>
      </c>
      <c r="C52" s="16" t="n">
        <v>3017454.74</v>
      </c>
      <c r="D52" s="16" t="n">
        <v>1775368.21</v>
      </c>
      <c r="E52" s="17" t="n">
        <f aca="false">IF(OR(C52="",D52="",C52&lt;=0),"",D52/C52)</f>
        <v>0.588366143977358</v>
      </c>
      <c r="F52" s="18" t="n">
        <v>45</v>
      </c>
      <c r="G52" s="18" t="n">
        <v>168</v>
      </c>
      <c r="H52" s="15" t="s">
        <v>45</v>
      </c>
    </row>
    <row r="53" customFormat="false" ht="15" hidden="false" customHeight="true" outlineLevel="0" collapsed="false">
      <c r="A53" s="19" t="s">
        <v>173</v>
      </c>
      <c r="B53" s="19" t="s">
        <v>48</v>
      </c>
      <c r="C53" s="20" t="n">
        <v>1782166.35</v>
      </c>
      <c r="D53" s="20" t="n">
        <v>1188429.06</v>
      </c>
      <c r="E53" s="21" t="n">
        <f aca="false">IF(OR(C53="",D53="",C53&lt;=0),"",D53/C53)</f>
        <v>0.666845190966601</v>
      </c>
      <c r="F53" s="22"/>
      <c r="G53" s="22" t="n">
        <v>43</v>
      </c>
      <c r="H53" s="19" t="s">
        <v>45</v>
      </c>
    </row>
    <row r="54" customFormat="false" ht="15" hidden="false" customHeight="true" outlineLevel="0" collapsed="false">
      <c r="A54" s="15" t="s">
        <v>176</v>
      </c>
      <c r="B54" s="15" t="s">
        <v>43</v>
      </c>
      <c r="C54" s="16" t="n">
        <v>2249371.35</v>
      </c>
      <c r="D54" s="16" t="n">
        <v>1224742</v>
      </c>
      <c r="E54" s="17" t="n">
        <f aca="false">IF(OR(C54="",D54="",C54&lt;=0),"",D54/C54)</f>
        <v>0.54448190602232</v>
      </c>
      <c r="F54" s="18"/>
      <c r="G54" s="18"/>
      <c r="H54" s="15" t="s">
        <v>45</v>
      </c>
    </row>
    <row r="55" customFormat="false" ht="15" hidden="false" customHeight="true" outlineLevel="0" collapsed="false">
      <c r="A55" s="19" t="s">
        <v>178</v>
      </c>
      <c r="B55" s="19" t="s">
        <v>48</v>
      </c>
      <c r="C55" s="20" t="n">
        <v>2065284.8</v>
      </c>
      <c r="D55" s="20" t="n">
        <v>1235960.56</v>
      </c>
      <c r="E55" s="21" t="n">
        <f aca="false">IF(OR(C55="",D55="",C55&lt;=0),"",D55/C55)</f>
        <v>0.598445579999427</v>
      </c>
      <c r="F55" s="22" t="n">
        <v>3</v>
      </c>
      <c r="G55" s="22" t="n">
        <v>23</v>
      </c>
      <c r="H55" s="19" t="s">
        <v>45</v>
      </c>
    </row>
    <row r="56" customFormat="false" ht="15" hidden="false" customHeight="true" outlineLevel="0" collapsed="false">
      <c r="A56" s="15" t="s">
        <v>181</v>
      </c>
      <c r="B56" s="15" t="s">
        <v>43</v>
      </c>
      <c r="C56" s="16" t="n">
        <v>3109850.97</v>
      </c>
      <c r="D56" s="16" t="n">
        <v>1836365.87</v>
      </c>
      <c r="E56" s="17" t="n">
        <f aca="false">IF(OR(C56="",D56="",C56&lt;=0),"",D56/C56)</f>
        <v>0.590499637350789</v>
      </c>
      <c r="F56" s="18"/>
      <c r="G56" s="18"/>
      <c r="H56" s="15" t="s">
        <v>50</v>
      </c>
    </row>
    <row r="57" customFormat="false" ht="15" hidden="false" customHeight="true" outlineLevel="0" collapsed="false">
      <c r="A57" s="19" t="s">
        <v>183</v>
      </c>
      <c r="B57" s="19" t="s">
        <v>43</v>
      </c>
      <c r="C57" s="20" t="n">
        <v>3259804.9</v>
      </c>
      <c r="D57" s="20" t="n">
        <v>1905004.17</v>
      </c>
      <c r="E57" s="21" t="n">
        <f aca="false">IF(OR(C57="",D57="",C57&lt;=0),"",D57/C57)</f>
        <v>0.584392081256151</v>
      </c>
      <c r="F57" s="22"/>
      <c r="G57" s="22"/>
      <c r="H57" s="19" t="s">
        <v>50</v>
      </c>
    </row>
    <row r="58" customFormat="false" ht="15" hidden="false" customHeight="true" outlineLevel="0" collapsed="false">
      <c r="A58" s="15" t="s">
        <v>185</v>
      </c>
      <c r="B58" s="15" t="s">
        <v>48</v>
      </c>
      <c r="C58" s="16" t="n">
        <v>3503072.12</v>
      </c>
      <c r="D58" s="16" t="n">
        <v>1792906.01</v>
      </c>
      <c r="E58" s="17" t="n">
        <f aca="false">IF(OR(C58="",D58="",C58&lt;=0),"",D58/C58)</f>
        <v>0.511809619837344</v>
      </c>
      <c r="F58" s="18"/>
      <c r="G58" s="18"/>
      <c r="H58" s="15" t="s">
        <v>45</v>
      </c>
    </row>
    <row r="59" customFormat="false" ht="15" hidden="false" customHeight="true" outlineLevel="0" collapsed="false">
      <c r="A59" s="19" t="s">
        <v>189</v>
      </c>
      <c r="B59" s="19" t="s">
        <v>191</v>
      </c>
      <c r="C59" s="20" t="n">
        <v>753735.77</v>
      </c>
      <c r="D59" s="20" t="n">
        <v>412568.58</v>
      </c>
      <c r="E59" s="21" t="n">
        <f aca="false">IF(OR(C59="",D59="",C59&lt;=0),"",D59/C59)</f>
        <v>0.547365000336922</v>
      </c>
      <c r="F59" s="22"/>
      <c r="G59" s="22"/>
      <c r="H59" s="19" t="s">
        <v>50</v>
      </c>
    </row>
    <row r="60" customFormat="false" ht="15" hidden="false" customHeight="true" outlineLevel="0" collapsed="false">
      <c r="A60" s="15" t="s">
        <v>193</v>
      </c>
      <c r="B60" s="15" t="s">
        <v>43</v>
      </c>
      <c r="C60" s="16" t="n">
        <v>2480764</v>
      </c>
      <c r="D60" s="16" t="n">
        <v>1319249.92</v>
      </c>
      <c r="E60" s="17" t="n">
        <f aca="false">IF(OR(C60="",D60="",C60&lt;=0),"",D60/C60)</f>
        <v>0.531791786723767</v>
      </c>
      <c r="F60" s="18"/>
      <c r="G60" s="18"/>
      <c r="H60" s="15" t="s">
        <v>45</v>
      </c>
    </row>
    <row r="61" customFormat="false" ht="15" hidden="false" customHeight="true" outlineLevel="0" collapsed="false">
      <c r="A61" s="19" t="s">
        <v>195</v>
      </c>
      <c r="B61" s="19" t="s">
        <v>43</v>
      </c>
      <c r="C61" s="20" t="n">
        <v>837750.33</v>
      </c>
      <c r="D61" s="20" t="n">
        <v>441157.94</v>
      </c>
      <c r="E61" s="21" t="n">
        <f aca="false">IF(OR(C61="",D61="",C61&lt;=0),"",D61/C61)</f>
        <v>0.52659834822148</v>
      </c>
      <c r="F61" s="22"/>
      <c r="G61" s="22"/>
      <c r="H61" s="19" t="s">
        <v>45</v>
      </c>
    </row>
    <row r="62" customFormat="false" ht="15" hidden="false" customHeight="true" outlineLevel="0" collapsed="false">
      <c r="A62" s="15" t="s">
        <v>197</v>
      </c>
      <c r="B62" s="15" t="s">
        <v>48</v>
      </c>
      <c r="C62" s="16" t="n">
        <v>1942961.93</v>
      </c>
      <c r="D62" s="16" t="n">
        <v>1172300.62</v>
      </c>
      <c r="E62" s="17" t="n">
        <f aca="false">IF(OR(C62="",D62="",C62&lt;=0),"",D62/C62)</f>
        <v>0.603357483180332</v>
      </c>
      <c r="F62" s="18" t="n">
        <v>103</v>
      </c>
      <c r="G62" s="18" t="n">
        <v>37</v>
      </c>
      <c r="H62" s="15" t="s">
        <v>45</v>
      </c>
    </row>
    <row r="63" customFormat="false" ht="15" hidden="false" customHeight="true" outlineLevel="0" collapsed="false">
      <c r="A63" s="19" t="s">
        <v>199</v>
      </c>
      <c r="B63" s="19" t="s">
        <v>43</v>
      </c>
      <c r="C63" s="20" t="n">
        <v>736406.73</v>
      </c>
      <c r="D63" s="20" t="n">
        <v>438122.89</v>
      </c>
      <c r="E63" s="21" t="n">
        <f aca="false">IF(OR(C63="",D63="",C63&lt;=0),"",D63/C63)</f>
        <v>0.59494688485533</v>
      </c>
      <c r="F63" s="22" t="n">
        <v>1</v>
      </c>
      <c r="G63" s="22"/>
      <c r="H63" s="19" t="s">
        <v>50</v>
      </c>
    </row>
    <row r="64" customFormat="false" ht="15" hidden="false" customHeight="true" outlineLevel="0" collapsed="false">
      <c r="A64" s="15" t="s">
        <v>201</v>
      </c>
      <c r="B64" s="15" t="s">
        <v>43</v>
      </c>
      <c r="C64" s="16" t="n">
        <v>2138140.1</v>
      </c>
      <c r="D64" s="16" t="n">
        <v>1253761.56</v>
      </c>
      <c r="E64" s="17" t="n">
        <f aca="false">IF(OR(C64="",D64="",C64&lt;=0),"",D64/C64)</f>
        <v>0.586379517413288</v>
      </c>
      <c r="F64" s="18"/>
      <c r="G64" s="18"/>
      <c r="H64" s="15" t="s">
        <v>45</v>
      </c>
    </row>
    <row r="65" customFormat="false" ht="15" hidden="false" customHeight="true" outlineLevel="0" collapsed="false">
      <c r="A65" s="19" t="s">
        <v>203</v>
      </c>
      <c r="B65" s="19" t="s">
        <v>43</v>
      </c>
      <c r="C65" s="20" t="n">
        <v>1328971.07</v>
      </c>
      <c r="D65" s="20" t="n">
        <v>726566</v>
      </c>
      <c r="E65" s="21" t="n">
        <f aca="false">IF(OR(C65="",D65="",C65&lt;=0),"",D65/C65)</f>
        <v>0.546713180144696</v>
      </c>
      <c r="F65" s="22"/>
      <c r="G65" s="22"/>
      <c r="H65" s="19" t="s">
        <v>50</v>
      </c>
    </row>
    <row r="66" customFormat="false" ht="15" hidden="false" customHeight="true" outlineLevel="0" collapsed="false">
      <c r="A66" s="15" t="s">
        <v>205</v>
      </c>
      <c r="B66" s="15" t="s">
        <v>43</v>
      </c>
      <c r="C66" s="16" t="n">
        <v>2831921.52</v>
      </c>
      <c r="D66" s="16" t="n">
        <v>1617085.07</v>
      </c>
      <c r="E66" s="17" t="n">
        <f aca="false">IF(OR(C66="",D66="",C66&lt;=0),"",D66/C66)</f>
        <v>0.571020439153978</v>
      </c>
      <c r="F66" s="18"/>
      <c r="G66" s="18"/>
      <c r="H66" s="15" t="s">
        <v>45</v>
      </c>
    </row>
    <row r="67" customFormat="false" ht="15" hidden="false" customHeight="true" outlineLevel="0" collapsed="false">
      <c r="A67" s="19" t="s">
        <v>207</v>
      </c>
      <c r="B67" s="19" t="s">
        <v>191</v>
      </c>
      <c r="C67" s="20" t="n">
        <v>2996186</v>
      </c>
      <c r="D67" s="20" t="n">
        <v>1640309</v>
      </c>
      <c r="E67" s="21" t="n">
        <f aca="false">IF(OR(C67="",D67="",C67&lt;=0),"",D67/C67)</f>
        <v>0.547465678032005</v>
      </c>
      <c r="F67" s="22"/>
      <c r="G67" s="22"/>
      <c r="H67" s="19" t="s">
        <v>50</v>
      </c>
    </row>
    <row r="68" customFormat="false" ht="15" hidden="false" customHeight="true" outlineLevel="0" collapsed="false">
      <c r="A68" s="15" t="s">
        <v>209</v>
      </c>
      <c r="B68" s="15" t="s">
        <v>43</v>
      </c>
      <c r="C68" s="16" t="n">
        <v>1323672.5</v>
      </c>
      <c r="D68" s="16" t="n">
        <v>782588.69</v>
      </c>
      <c r="E68" s="17" t="n">
        <f aca="false">IF(OR(C68="",D68="",C68&lt;=0),"",D68/C68)</f>
        <v>0.591225314418786</v>
      </c>
      <c r="F68" s="18"/>
      <c r="G68" s="18"/>
      <c r="H68" s="15" t="s">
        <v>45</v>
      </c>
    </row>
    <row r="69" customFormat="false" ht="15" hidden="false" customHeight="true" outlineLevel="0" collapsed="false">
      <c r="A69" s="19" t="s">
        <v>211</v>
      </c>
      <c r="B69" s="19" t="s">
        <v>43</v>
      </c>
      <c r="C69" s="20" t="n">
        <v>6835698.5</v>
      </c>
      <c r="D69" s="20" t="n">
        <v>3904043.99</v>
      </c>
      <c r="E69" s="21" t="n">
        <f aca="false">IF(OR(C69="",D69="",C69&lt;=0),"",D69/C69)</f>
        <v>0.571125831544501</v>
      </c>
      <c r="F69" s="22"/>
      <c r="G69" s="22"/>
      <c r="H69" s="19" t="s">
        <v>50</v>
      </c>
    </row>
    <row r="70" customFormat="false" ht="15" hidden="false" customHeight="true" outlineLevel="0" collapsed="false">
      <c r="A70" s="15" t="s">
        <v>213</v>
      </c>
      <c r="B70" s="15" t="s">
        <v>43</v>
      </c>
      <c r="C70" s="16" t="n">
        <v>2107016</v>
      </c>
      <c r="D70" s="16" t="n">
        <v>1206661</v>
      </c>
      <c r="E70" s="17" t="n">
        <f aca="false">IF(OR(C70="",D70="",C70&lt;=0),"",D70/C70)</f>
        <v>0.572687155674186</v>
      </c>
      <c r="F70" s="18"/>
      <c r="G70" s="18"/>
      <c r="H70" s="15" t="s">
        <v>45</v>
      </c>
    </row>
    <row r="71" customFormat="false" ht="15" hidden="false" customHeight="true" outlineLevel="0" collapsed="false">
      <c r="A71" s="19" t="s">
        <v>215</v>
      </c>
      <c r="B71" s="19" t="s">
        <v>43</v>
      </c>
      <c r="C71" s="20" t="n">
        <v>2066939.56</v>
      </c>
      <c r="D71" s="20" t="n">
        <v>1128137.9</v>
      </c>
      <c r="E71" s="21" t="n">
        <f aca="false">IF(OR(C71="",D71="",C71&lt;=0),"",D71/C71)</f>
        <v>0.545801107024145</v>
      </c>
      <c r="F71" s="22"/>
      <c r="G71" s="22"/>
      <c r="H71" s="19" t="s">
        <v>45</v>
      </c>
    </row>
    <row r="72" customFormat="false" ht="15" hidden="false" customHeight="true" outlineLevel="0" collapsed="false">
      <c r="A72" s="15" t="s">
        <v>217</v>
      </c>
      <c r="B72" s="15" t="s">
        <v>191</v>
      </c>
      <c r="C72" s="16" t="n">
        <v>3249886.8</v>
      </c>
      <c r="D72" s="16" t="n">
        <v>1735395.37</v>
      </c>
      <c r="E72" s="17" t="n">
        <f aca="false">IF(OR(C72="",D72="",C72&lt;=0),"",D72/C72)</f>
        <v>0.533986405311102</v>
      </c>
      <c r="F72" s="18"/>
      <c r="G72" s="18"/>
      <c r="H72" s="15" t="s">
        <v>45</v>
      </c>
    </row>
    <row r="73" customFormat="false" ht="15" hidden="false" customHeight="true" outlineLevel="0" collapsed="false">
      <c r="A73" s="19" t="s">
        <v>219</v>
      </c>
      <c r="B73" s="19" t="s">
        <v>48</v>
      </c>
      <c r="C73" s="20" t="n">
        <v>1207061.57</v>
      </c>
      <c r="D73" s="20" t="n">
        <v>687201.23</v>
      </c>
      <c r="E73" s="21" t="n">
        <f aca="false">IF(OR(C73="",D73="",C73&lt;=0),"",D73/C73)</f>
        <v>0.569317462405832</v>
      </c>
      <c r="F73" s="22" t="n">
        <v>12</v>
      </c>
      <c r="G73" s="22" t="n">
        <v>47</v>
      </c>
      <c r="H73" s="19" t="s">
        <v>45</v>
      </c>
    </row>
    <row r="74" customFormat="false" ht="15" hidden="false" customHeight="true" outlineLevel="0" collapsed="false">
      <c r="A74" s="15" t="s">
        <v>222</v>
      </c>
      <c r="B74" s="15" t="s">
        <v>43</v>
      </c>
      <c r="C74" s="16" t="n">
        <v>2789670</v>
      </c>
      <c r="D74" s="16" t="n">
        <v>1451833.5</v>
      </c>
      <c r="E74" s="17" t="n">
        <f aca="false">IF(OR(C74="",D74="",C74&lt;=0),"",D74/C74)</f>
        <v>0.520431986579058</v>
      </c>
      <c r="F74" s="18"/>
      <c r="G74" s="18"/>
      <c r="H74" s="15" t="s">
        <v>45</v>
      </c>
    </row>
    <row r="75" customFormat="false" ht="15" hidden="false" customHeight="true" outlineLevel="0" collapsed="false">
      <c r="A75" s="19" t="s">
        <v>224</v>
      </c>
      <c r="B75" s="19" t="s">
        <v>43</v>
      </c>
      <c r="C75" s="20" t="n">
        <v>2200547.5</v>
      </c>
      <c r="D75" s="20" t="n">
        <v>1163208</v>
      </c>
      <c r="E75" s="21" t="n">
        <f aca="false">IF(OR(C75="",D75="",C75&lt;=0),"",D75/C75)</f>
        <v>0.528599359932017</v>
      </c>
      <c r="F75" s="22"/>
      <c r="G75" s="22"/>
      <c r="H75" s="19" t="s">
        <v>50</v>
      </c>
    </row>
    <row r="76" customFormat="false" ht="15" hidden="false" customHeight="true" outlineLevel="0" collapsed="false">
      <c r="A76" s="15" t="s">
        <v>226</v>
      </c>
      <c r="B76" s="15" t="s">
        <v>48</v>
      </c>
      <c r="C76" s="16" t="n">
        <v>5423249.62</v>
      </c>
      <c r="D76" s="16" t="n">
        <v>2940071.97</v>
      </c>
      <c r="E76" s="17" t="n">
        <f aca="false">IF(OR(C76="",D76="",C76&lt;=0),"",D76/C76)</f>
        <v>0.54212366680625</v>
      </c>
      <c r="F76" s="18" t="n">
        <v>127</v>
      </c>
      <c r="G76" s="18" t="n">
        <v>87</v>
      </c>
      <c r="H76" s="15" t="s">
        <v>50</v>
      </c>
    </row>
    <row r="77" customFormat="false" ht="15" hidden="false" customHeight="true" outlineLevel="0" collapsed="false">
      <c r="A77" s="19" t="s">
        <v>228</v>
      </c>
      <c r="B77" s="19" t="s">
        <v>43</v>
      </c>
      <c r="C77" s="20" t="n">
        <v>2849952.9</v>
      </c>
      <c r="D77" s="20" t="n">
        <v>1689635.3</v>
      </c>
      <c r="E77" s="21" t="n">
        <f aca="false">IF(OR(C77="",D77="",C77&lt;=0),"",D77/C77)</f>
        <v>0.592864289090532</v>
      </c>
      <c r="F77" s="22"/>
      <c r="G77" s="22"/>
      <c r="H77" s="19" t="s">
        <v>45</v>
      </c>
    </row>
    <row r="78" customFormat="false" ht="15" hidden="false" customHeight="true" outlineLevel="0" collapsed="false">
      <c r="A78" s="15" t="s">
        <v>230</v>
      </c>
      <c r="B78" s="15" t="s">
        <v>43</v>
      </c>
      <c r="C78" s="16" t="n">
        <v>1411623.62</v>
      </c>
      <c r="D78" s="16" t="n">
        <v>807284.39</v>
      </c>
      <c r="E78" s="17" t="n">
        <f aca="false">IF(OR(C78="",D78="",C78&lt;=0),"",D78/C78)</f>
        <v>0.571883594580261</v>
      </c>
      <c r="F78" s="18"/>
      <c r="G78" s="18"/>
      <c r="H78" s="15" t="s">
        <v>45</v>
      </c>
    </row>
    <row r="79" customFormat="false" ht="15" hidden="false" customHeight="true" outlineLevel="0" collapsed="false">
      <c r="A79" s="19" t="s">
        <v>232</v>
      </c>
      <c r="B79" s="19" t="s">
        <v>48</v>
      </c>
      <c r="C79" s="20" t="n">
        <v>4841792.98</v>
      </c>
      <c r="D79" s="20" t="n">
        <v>2227909.07</v>
      </c>
      <c r="E79" s="21" t="n">
        <f aca="false">IF(OR(C79="",D79="",C79&lt;=0),"",D79/C79)</f>
        <v>0.460141331775817</v>
      </c>
      <c r="F79" s="22" t="n">
        <v>17</v>
      </c>
      <c r="G79" s="22" t="n">
        <v>25</v>
      </c>
      <c r="H79" s="19" t="s">
        <v>45</v>
      </c>
    </row>
    <row r="80" customFormat="false" ht="15" hidden="false" customHeight="true" outlineLevel="0" collapsed="false">
      <c r="A80" s="15" t="s">
        <v>235</v>
      </c>
      <c r="B80" s="15" t="s">
        <v>48</v>
      </c>
      <c r="C80" s="16" t="n">
        <v>3478316.41</v>
      </c>
      <c r="D80" s="16" t="n">
        <v>1694520.97</v>
      </c>
      <c r="E80" s="17" t="n">
        <f aca="false">IF(OR(C80="",D80="",C80&lt;=0),"",D80/C80)</f>
        <v>0.487166999853242</v>
      </c>
      <c r="F80" s="18" t="n">
        <v>300</v>
      </c>
      <c r="G80" s="18" t="n">
        <v>270</v>
      </c>
      <c r="H80" s="15" t="s">
        <v>50</v>
      </c>
    </row>
    <row r="81" customFormat="false" ht="15" hidden="false" customHeight="true" outlineLevel="0" collapsed="false">
      <c r="A81" s="19" t="s">
        <v>238</v>
      </c>
      <c r="B81" s="19" t="s">
        <v>43</v>
      </c>
      <c r="C81" s="20" t="n">
        <v>1242439.44</v>
      </c>
      <c r="D81" s="20" t="n">
        <v>641043.28</v>
      </c>
      <c r="E81" s="21" t="n">
        <f aca="false">IF(OR(C81="",D81="",C81&lt;=0),"",D81/C81)</f>
        <v>0.51595535312369</v>
      </c>
      <c r="F81" s="22" t="n">
        <v>82</v>
      </c>
      <c r="G81" s="22" t="n">
        <v>13</v>
      </c>
      <c r="H81" s="19" t="s">
        <v>45</v>
      </c>
    </row>
    <row r="82" customFormat="false" ht="15" hidden="false" customHeight="true" outlineLevel="0" collapsed="false">
      <c r="A82" s="15" t="s">
        <v>240</v>
      </c>
      <c r="B82" s="15" t="s">
        <v>48</v>
      </c>
      <c r="C82" s="16" t="n">
        <v>2148632.17</v>
      </c>
      <c r="D82" s="16" t="n">
        <v>1075350</v>
      </c>
      <c r="E82" s="17" t="n">
        <f aca="false">IF(OR(C82="",D82="",C82&lt;=0),"",D82/C82)</f>
        <v>0.500481196835101</v>
      </c>
      <c r="F82" s="18" t="n">
        <v>67</v>
      </c>
      <c r="G82" s="18" t="n">
        <v>32</v>
      </c>
      <c r="H82" s="15" t="s">
        <v>50</v>
      </c>
    </row>
    <row r="83" customFormat="false" ht="15" hidden="false" customHeight="true" outlineLevel="0" collapsed="false">
      <c r="A83" s="19" t="s">
        <v>242</v>
      </c>
      <c r="B83" s="19" t="s">
        <v>43</v>
      </c>
      <c r="C83" s="20" t="n">
        <v>2243847.9</v>
      </c>
      <c r="D83" s="20" t="n">
        <v>1176331.07</v>
      </c>
      <c r="E83" s="21" t="n">
        <f aca="false">IF(OR(C83="",D83="",C83&lt;=0),"",D83/C83)</f>
        <v>0.524247240644074</v>
      </c>
      <c r="F83" s="22"/>
      <c r="G83" s="22"/>
      <c r="H83" s="19" t="s">
        <v>50</v>
      </c>
    </row>
    <row r="84" customFormat="false" ht="15" hidden="false" customHeight="true" outlineLevel="0" collapsed="false">
      <c r="A84" s="15" t="s">
        <v>244</v>
      </c>
      <c r="B84" s="15" t="s">
        <v>43</v>
      </c>
      <c r="C84" s="16" t="n">
        <v>3472202.18</v>
      </c>
      <c r="D84" s="16" t="n">
        <v>2081253.57</v>
      </c>
      <c r="E84" s="17" t="n">
        <f aca="false">IF(OR(C84="",D84="",C84&lt;=0),"",D84/C84)</f>
        <v>0.59940448801861</v>
      </c>
      <c r="F84" s="18"/>
      <c r="G84" s="18"/>
      <c r="H84" s="15" t="s">
        <v>45</v>
      </c>
    </row>
    <row r="85" customFormat="false" ht="15" hidden="false" customHeight="true" outlineLevel="0" collapsed="false">
      <c r="A85" s="19" t="s">
        <v>246</v>
      </c>
      <c r="B85" s="19" t="s">
        <v>48</v>
      </c>
      <c r="C85" s="20" t="n">
        <v>2450434.48</v>
      </c>
      <c r="D85" s="20" t="n">
        <v>1271815.78</v>
      </c>
      <c r="E85" s="21" t="n">
        <f aca="false">IF(OR(C85="",D85="",C85&lt;=0),"",D85/C85)</f>
        <v>0.519016439892733</v>
      </c>
      <c r="F85" s="22" t="n">
        <v>3</v>
      </c>
      <c r="G85" s="22" t="n">
        <v>27</v>
      </c>
      <c r="H85" s="19" t="s">
        <v>45</v>
      </c>
    </row>
    <row r="86" customFormat="false" ht="15" hidden="false" customHeight="true" outlineLevel="0" collapsed="false">
      <c r="A86" s="15" t="s">
        <v>249</v>
      </c>
      <c r="B86" s="15" t="s">
        <v>48</v>
      </c>
      <c r="C86" s="16" t="n">
        <v>1268088.85</v>
      </c>
      <c r="D86" s="16" t="n">
        <v>701364.07</v>
      </c>
      <c r="E86" s="17" t="n">
        <f aca="false">IF(OR(C86="",D86="",C86&lt;=0),"",D86/C86)</f>
        <v>0.553087482789554</v>
      </c>
      <c r="F86" s="18"/>
      <c r="G86" s="18" t="n">
        <v>14</v>
      </c>
      <c r="H86" s="15" t="s">
        <v>45</v>
      </c>
    </row>
    <row r="87" customFormat="false" ht="15" hidden="false" customHeight="true" outlineLevel="0" collapsed="false">
      <c r="A87" s="19" t="s">
        <v>251</v>
      </c>
      <c r="B87" s="19" t="s">
        <v>43</v>
      </c>
      <c r="C87" s="20" t="n">
        <v>1295655.04</v>
      </c>
      <c r="D87" s="20" t="n">
        <v>701398.45</v>
      </c>
      <c r="E87" s="21" t="n">
        <f aca="false">IF(OR(C87="",D87="",C87&lt;=0),"",D87/C87)</f>
        <v>0.541346599477589</v>
      </c>
      <c r="F87" s="22"/>
      <c r="G87" s="22"/>
      <c r="H87" s="19" t="s">
        <v>45</v>
      </c>
    </row>
    <row r="88" customFormat="false" ht="15" hidden="false" customHeight="true" outlineLevel="0" collapsed="false">
      <c r="A88" s="15" t="s">
        <v>253</v>
      </c>
      <c r="B88" s="15" t="s">
        <v>43</v>
      </c>
      <c r="C88" s="16" t="n">
        <v>1468250</v>
      </c>
      <c r="D88" s="16" t="n">
        <v>677464</v>
      </c>
      <c r="E88" s="17" t="n">
        <f aca="false">IF(OR(C88="",D88="",C88&lt;=0),"",D88/C88)</f>
        <v>0.461409160565299</v>
      </c>
      <c r="F88" s="18"/>
      <c r="G88" s="18"/>
      <c r="H88" s="15" t="s">
        <v>50</v>
      </c>
    </row>
    <row r="89" customFormat="false" ht="15" hidden="false" customHeight="true" outlineLevel="0" collapsed="false">
      <c r="A89" s="19" t="s">
        <v>255</v>
      </c>
      <c r="B89" s="19" t="s">
        <v>43</v>
      </c>
      <c r="C89" s="20" t="n">
        <v>4370195.8</v>
      </c>
      <c r="D89" s="20" t="n">
        <v>2171858</v>
      </c>
      <c r="E89" s="21" t="n">
        <f aca="false">IF(OR(C89="",D89="",C89&lt;=0),"",D89/C89)</f>
        <v>0.496970410341798</v>
      </c>
      <c r="F89" s="22"/>
      <c r="G89" s="22"/>
      <c r="H89" s="19" t="s">
        <v>45</v>
      </c>
    </row>
    <row r="90" customFormat="false" ht="15" hidden="false" customHeight="true" outlineLevel="0" collapsed="false">
      <c r="A90" s="15" t="s">
        <v>257</v>
      </c>
      <c r="B90" s="15" t="s">
        <v>43</v>
      </c>
      <c r="C90" s="16" t="n">
        <v>2080783.47</v>
      </c>
      <c r="D90" s="16" t="n">
        <v>878935.2</v>
      </c>
      <c r="E90" s="17" t="n">
        <f aca="false">IF(OR(C90="",D90="",C90&lt;=0),"",D90/C90)</f>
        <v>0.422405893103332</v>
      </c>
      <c r="F90" s="18"/>
      <c r="G90" s="18"/>
      <c r="H90" s="15" t="s">
        <v>45</v>
      </c>
    </row>
    <row r="91" customFormat="false" ht="15" hidden="false" customHeight="true" outlineLevel="0" collapsed="false">
      <c r="A91" s="19" t="s">
        <v>259</v>
      </c>
      <c r="B91" s="19" t="s">
        <v>48</v>
      </c>
      <c r="C91" s="20" t="n">
        <v>4177541.26</v>
      </c>
      <c r="D91" s="20" t="n">
        <v>2065176.43</v>
      </c>
      <c r="E91" s="21" t="n">
        <f aca="false">IF(OR(C91="",D91="",C91&lt;=0),"",D91/C91)</f>
        <v>0.494352132383248</v>
      </c>
      <c r="F91" s="22" t="n">
        <v>104</v>
      </c>
      <c r="G91" s="22" t="n">
        <v>108</v>
      </c>
      <c r="H91" s="19" t="s">
        <v>45</v>
      </c>
    </row>
    <row r="92" customFormat="false" ht="15" hidden="false" customHeight="true" outlineLevel="0" collapsed="false">
      <c r="A92" s="15" t="s">
        <v>262</v>
      </c>
      <c r="B92" s="15" t="s">
        <v>43</v>
      </c>
      <c r="C92" s="16" t="n">
        <v>3085736.9</v>
      </c>
      <c r="D92" s="16" t="n">
        <v>1497820.31</v>
      </c>
      <c r="E92" s="17" t="n">
        <f aca="false">IF(OR(C92="",D92="",C92&lt;=0),"",D92/C92)</f>
        <v>0.48540117273122</v>
      </c>
      <c r="F92" s="18" t="n">
        <v>352</v>
      </c>
      <c r="G92" s="18" t="n">
        <v>44</v>
      </c>
      <c r="H92" s="15" t="s">
        <v>45</v>
      </c>
    </row>
    <row r="93" customFormat="false" ht="15" hidden="false" customHeight="true" outlineLevel="0" collapsed="false">
      <c r="A93" s="19" t="s">
        <v>264</v>
      </c>
      <c r="B93" s="19" t="s">
        <v>43</v>
      </c>
      <c r="C93" s="20" t="n">
        <v>2913406</v>
      </c>
      <c r="D93" s="20" t="n">
        <v>1391255.58</v>
      </c>
      <c r="E93" s="21" t="n">
        <f aca="false">IF(OR(C93="",D93="",C93&lt;=0),"",D93/C93)</f>
        <v>0.477535770846906</v>
      </c>
      <c r="F93" s="22"/>
      <c r="G93" s="22"/>
      <c r="H93" s="19" t="s">
        <v>45</v>
      </c>
    </row>
    <row r="94" customFormat="false" ht="15" hidden="false" customHeight="true" outlineLevel="0" collapsed="false">
      <c r="A94" s="15" t="s">
        <v>266</v>
      </c>
      <c r="B94" s="15" t="s">
        <v>48</v>
      </c>
      <c r="C94" s="16" t="n">
        <v>4925309.5</v>
      </c>
      <c r="D94" s="16" t="n">
        <v>2565109.83</v>
      </c>
      <c r="E94" s="17" t="n">
        <f aca="false">IF(OR(C94="",D94="",C94&lt;=0),"",D94/C94)</f>
        <v>0.520801754691761</v>
      </c>
      <c r="F94" s="18" t="n">
        <v>199</v>
      </c>
      <c r="G94" s="18" t="n">
        <v>125</v>
      </c>
      <c r="H94" s="15" t="s">
        <v>45</v>
      </c>
    </row>
    <row r="95" customFormat="false" ht="15" hidden="false" customHeight="true" outlineLevel="0" collapsed="false">
      <c r="A95" s="19" t="s">
        <v>269</v>
      </c>
      <c r="B95" s="19" t="s">
        <v>48</v>
      </c>
      <c r="C95" s="20" t="n">
        <v>9800902.91</v>
      </c>
      <c r="D95" s="20" t="n">
        <v>5078935.97</v>
      </c>
      <c r="E95" s="21" t="n">
        <f aca="false">IF(OR(C95="",D95="",C95&lt;=0),"",D95/C95)</f>
        <v>0.518211027763359</v>
      </c>
      <c r="F95" s="22"/>
      <c r="G95" s="22"/>
      <c r="H95" s="19" t="s">
        <v>50</v>
      </c>
    </row>
    <row r="96" customFormat="false" ht="15" hidden="false" customHeight="true" outlineLevel="0" collapsed="false">
      <c r="A96" s="15" t="s">
        <v>272</v>
      </c>
      <c r="B96" s="15" t="s">
        <v>43</v>
      </c>
      <c r="C96" s="16" t="n">
        <v>1323090.08</v>
      </c>
      <c r="D96" s="16" t="n">
        <v>675114.13</v>
      </c>
      <c r="E96" s="17" t="n">
        <f aca="false">IF(OR(C96="",D96="",C96&lt;=0),"",D96/C96)</f>
        <v>0.51025560557449</v>
      </c>
      <c r="F96" s="18"/>
      <c r="G96" s="18"/>
      <c r="H96" s="15" t="s">
        <v>45</v>
      </c>
    </row>
    <row r="97" customFormat="false" ht="15" hidden="false" customHeight="true" outlineLevel="0" collapsed="false">
      <c r="A97" s="19" t="s">
        <v>274</v>
      </c>
      <c r="B97" s="19" t="s">
        <v>48</v>
      </c>
      <c r="C97" s="20" t="n">
        <v>3748118.23</v>
      </c>
      <c r="D97" s="20" t="n">
        <v>2050864.09</v>
      </c>
      <c r="E97" s="21" t="n">
        <f aca="false">IF(OR(C97="",D97="",C97&lt;=0),"",D97/C97)</f>
        <v>0.547171664326074</v>
      </c>
      <c r="F97" s="22"/>
      <c r="G97" s="22"/>
      <c r="H97" s="19" t="s">
        <v>50</v>
      </c>
    </row>
    <row r="98" customFormat="false" ht="15" hidden="false" customHeight="true" outlineLevel="0" collapsed="false">
      <c r="A98" s="15" t="s">
        <v>276</v>
      </c>
      <c r="B98" s="15" t="s">
        <v>43</v>
      </c>
      <c r="C98" s="16" t="n">
        <v>1388330.85</v>
      </c>
      <c r="D98" s="16" t="n">
        <v>786145</v>
      </c>
      <c r="E98" s="17" t="n">
        <f aca="false">IF(OR(C98="",D98="",C98&lt;=0),"",D98/C98)</f>
        <v>0.56625191322371</v>
      </c>
      <c r="F98" s="18"/>
      <c r="G98" s="18"/>
      <c r="H98" s="15" t="s">
        <v>45</v>
      </c>
    </row>
    <row r="99" customFormat="false" ht="15" hidden="false" customHeight="true" outlineLevel="0" collapsed="false">
      <c r="A99" s="19" t="s">
        <v>278</v>
      </c>
      <c r="B99" s="19" t="s">
        <v>43</v>
      </c>
      <c r="C99" s="20" t="n">
        <v>1034508.49</v>
      </c>
      <c r="D99" s="20" t="n">
        <v>546960.36</v>
      </c>
      <c r="E99" s="21" t="n">
        <f aca="false">IF(OR(C99="",D99="",C99&lt;=0),"",D99/C99)</f>
        <v>0.52871519691443</v>
      </c>
      <c r="F99" s="22"/>
      <c r="G99" s="22"/>
      <c r="H99" s="19" t="s">
        <v>45</v>
      </c>
    </row>
    <row r="100" customFormat="false" ht="15" hidden="false" customHeight="true" outlineLevel="0" collapsed="false">
      <c r="A100" s="15" t="s">
        <v>280</v>
      </c>
      <c r="B100" s="15" t="s">
        <v>48</v>
      </c>
      <c r="C100" s="16" t="n">
        <v>1245575.59</v>
      </c>
      <c r="D100" s="16" t="n">
        <v>683093.56</v>
      </c>
      <c r="E100" s="17" t="n">
        <f aca="false">IF(OR(C100="",D100="",C100&lt;=0),"",D100/C100)</f>
        <v>0.548415981722956</v>
      </c>
      <c r="F100" s="18" t="n">
        <v>6</v>
      </c>
      <c r="G100" s="18" t="n">
        <v>3</v>
      </c>
      <c r="H100" s="15" t="s">
        <v>50</v>
      </c>
    </row>
    <row r="101" customFormat="false" ht="15" hidden="false" customHeight="true" outlineLevel="0" collapsed="false">
      <c r="A101" s="19" t="s">
        <v>282</v>
      </c>
      <c r="B101" s="19" t="s">
        <v>43</v>
      </c>
      <c r="C101" s="20" t="n">
        <v>1270720.54</v>
      </c>
      <c r="D101" s="20" t="n">
        <v>687052.5</v>
      </c>
      <c r="E101" s="21" t="n">
        <f aca="false">IF(OR(C101="",D101="",C101&lt;=0),"",D101/C101)</f>
        <v>0.540679463637221</v>
      </c>
      <c r="F101" s="22"/>
      <c r="G101" s="22"/>
      <c r="H101" s="19" t="s">
        <v>45</v>
      </c>
    </row>
    <row r="102" customFormat="false" ht="15" hidden="false" customHeight="true" outlineLevel="0" collapsed="false">
      <c r="A102" s="15" t="s">
        <v>284</v>
      </c>
      <c r="B102" s="15" t="s">
        <v>48</v>
      </c>
      <c r="C102" s="16" t="n">
        <v>3000979</v>
      </c>
      <c r="D102" s="16" t="n">
        <v>1616738</v>
      </c>
      <c r="E102" s="17" t="n">
        <f aca="false">IF(OR(C102="",D102="",C102&lt;=0),"",D102/C102)</f>
        <v>0.538736858871722</v>
      </c>
      <c r="F102" s="18"/>
      <c r="G102" s="18"/>
      <c r="H102" s="15" t="s">
        <v>50</v>
      </c>
    </row>
    <row r="103" customFormat="false" ht="15" hidden="false" customHeight="true" outlineLevel="0" collapsed="false">
      <c r="A103" s="19" t="s">
        <v>286</v>
      </c>
      <c r="B103" s="19" t="s">
        <v>43</v>
      </c>
      <c r="C103" s="20" t="n">
        <v>1952067.27</v>
      </c>
      <c r="D103" s="20" t="n">
        <v>1111056.76</v>
      </c>
      <c r="E103" s="21" t="n">
        <f aca="false">IF(OR(C103="",D103="",C103&lt;=0),"",D103/C103)</f>
        <v>0.56916929917072</v>
      </c>
      <c r="F103" s="22"/>
      <c r="G103" s="22"/>
      <c r="H103" s="19" t="s">
        <v>45</v>
      </c>
    </row>
    <row r="104" customFormat="false" ht="15" hidden="false" customHeight="true" outlineLevel="0" collapsed="false">
      <c r="A104" s="15" t="s">
        <v>288</v>
      </c>
      <c r="B104" s="15" t="s">
        <v>43</v>
      </c>
      <c r="C104" s="16" t="n">
        <v>2642488.91</v>
      </c>
      <c r="D104" s="16" t="n">
        <v>1330449.71</v>
      </c>
      <c r="E104" s="17" t="n">
        <f aca="false">IF(OR(C104="",D104="",C104&lt;=0),"",D104/C104)</f>
        <v>0.503483554827861</v>
      </c>
      <c r="F104" s="18"/>
      <c r="G104" s="18"/>
      <c r="H104" s="15" t="s">
        <v>45</v>
      </c>
    </row>
    <row r="105" customFormat="false" ht="15" hidden="false" customHeight="true" outlineLevel="0" collapsed="false">
      <c r="A105" s="19" t="s">
        <v>290</v>
      </c>
      <c r="B105" s="19" t="s">
        <v>43</v>
      </c>
      <c r="C105" s="20" t="n">
        <v>1887827.8</v>
      </c>
      <c r="D105" s="20" t="n">
        <v>980304</v>
      </c>
      <c r="E105" s="21" t="n">
        <f aca="false">IF(OR(C105="",D105="",C105&lt;=0),"",D105/C105)</f>
        <v>0.519276175507109</v>
      </c>
      <c r="F105" s="22"/>
      <c r="G105" s="22"/>
      <c r="H105" s="19" t="s">
        <v>50</v>
      </c>
    </row>
    <row r="106" customFormat="false" ht="15" hidden="false" customHeight="true" outlineLevel="0" collapsed="false">
      <c r="A106" s="15" t="s">
        <v>292</v>
      </c>
      <c r="B106" s="15" t="s">
        <v>43</v>
      </c>
      <c r="C106" s="16" t="n">
        <v>5135978.34</v>
      </c>
      <c r="D106" s="16" t="n">
        <v>2741903.7</v>
      </c>
      <c r="E106" s="17" t="n">
        <f aca="false">IF(OR(C106="",D106="",C106&lt;=0),"",D106/C106)</f>
        <v>0.533862006123647</v>
      </c>
      <c r="F106" s="18"/>
      <c r="G106" s="18"/>
      <c r="H106" s="15" t="s">
        <v>45</v>
      </c>
    </row>
    <row r="107" customFormat="false" ht="15" hidden="false" customHeight="true" outlineLevel="0" collapsed="false">
      <c r="A107" s="19" t="s">
        <v>294</v>
      </c>
      <c r="B107" s="19" t="s">
        <v>43</v>
      </c>
      <c r="C107" s="20" t="n">
        <v>3708435.09</v>
      </c>
      <c r="D107" s="20" t="n">
        <v>2078850.78</v>
      </c>
      <c r="E107" s="21" t="n">
        <f aca="false">IF(OR(C107="",D107="",C107&lt;=0),"",D107/C107)</f>
        <v>0.560573592242651</v>
      </c>
      <c r="F107" s="22"/>
      <c r="G107" s="22"/>
      <c r="H107" s="19" t="s">
        <v>45</v>
      </c>
    </row>
    <row r="108" customFormat="false" ht="15" hidden="false" customHeight="true" outlineLevel="0" collapsed="false">
      <c r="A108" s="15" t="s">
        <v>296</v>
      </c>
      <c r="B108" s="15" t="s">
        <v>48</v>
      </c>
      <c r="C108" s="16" t="n">
        <v>827684.2</v>
      </c>
      <c r="D108" s="16" t="n">
        <v>441145.4</v>
      </c>
      <c r="E108" s="17" t="n">
        <f aca="false">IF(OR(C108="",D108="",C108&lt;=0),"",D108/C108)</f>
        <v>0.532987581495454</v>
      </c>
      <c r="F108" s="18"/>
      <c r="G108" s="18"/>
      <c r="H108" s="15" t="s">
        <v>50</v>
      </c>
    </row>
    <row r="109" customFormat="false" ht="15" hidden="false" customHeight="true" outlineLevel="0" collapsed="false">
      <c r="A109" s="19" t="s">
        <v>298</v>
      </c>
      <c r="B109" s="19" t="s">
        <v>48</v>
      </c>
      <c r="C109" s="20" t="n">
        <v>4542833.72</v>
      </c>
      <c r="D109" s="20" t="n">
        <v>2542159.47</v>
      </c>
      <c r="E109" s="21" t="n">
        <f aca="false">IF(OR(C109="",D109="",C109&lt;=0),"",D109/C109)</f>
        <v>0.559597737158647</v>
      </c>
      <c r="F109" s="22"/>
      <c r="G109" s="22"/>
      <c r="H109" s="19" t="s">
        <v>50</v>
      </c>
    </row>
    <row r="110" customFormat="false" ht="15" hidden="false" customHeight="true" outlineLevel="0" collapsed="false">
      <c r="A110" s="15" t="s">
        <v>300</v>
      </c>
      <c r="B110" s="15" t="s">
        <v>48</v>
      </c>
      <c r="C110" s="16" t="n">
        <v>2231849.5</v>
      </c>
      <c r="D110" s="16" t="n">
        <v>1146238.27</v>
      </c>
      <c r="E110" s="17" t="n">
        <f aca="false">IF(OR(C110="",D110="",C110&lt;=0),"",D110/C110)</f>
        <v>0.513582241992572</v>
      </c>
      <c r="F110" s="18" t="n">
        <v>29</v>
      </c>
      <c r="G110" s="18" t="n">
        <v>40</v>
      </c>
      <c r="H110" s="15" t="s">
        <v>45</v>
      </c>
    </row>
    <row r="111" customFormat="false" ht="15" hidden="false" customHeight="true" outlineLevel="0" collapsed="false">
      <c r="A111" s="19" t="s">
        <v>302</v>
      </c>
      <c r="B111" s="19" t="s">
        <v>48</v>
      </c>
      <c r="C111" s="20" t="n">
        <v>2563641.97</v>
      </c>
      <c r="D111" s="20" t="n">
        <v>1287580.06</v>
      </c>
      <c r="E111" s="21" t="n">
        <f aca="false">IF(OR(C111="",D111="",C111&lt;=0),"",D111/C111)</f>
        <v>0.502246442782336</v>
      </c>
      <c r="F111" s="22" t="n">
        <v>54</v>
      </c>
      <c r="G111" s="22" t="n">
        <v>170</v>
      </c>
      <c r="H111" s="19" t="s">
        <v>50</v>
      </c>
    </row>
    <row r="112" customFormat="false" ht="15" hidden="false" customHeight="true" outlineLevel="0" collapsed="false">
      <c r="A112" s="15" t="s">
        <v>304</v>
      </c>
      <c r="B112" s="15" t="s">
        <v>191</v>
      </c>
      <c r="C112" s="16" t="n">
        <v>5431580.37</v>
      </c>
      <c r="D112" s="16" t="n">
        <v>2830238.52</v>
      </c>
      <c r="E112" s="17" t="n">
        <f aca="false">IF(OR(C112="",D112="",C112&lt;=0),"",D112/C112)</f>
        <v>0.521070908870672</v>
      </c>
      <c r="F112" s="18"/>
      <c r="G112" s="18"/>
      <c r="H112" s="15" t="s">
        <v>50</v>
      </c>
    </row>
    <row r="113" customFormat="false" ht="15" hidden="false" customHeight="true" outlineLevel="0" collapsed="false">
      <c r="A113" s="19" t="s">
        <v>307</v>
      </c>
      <c r="B113" s="19" t="s">
        <v>43</v>
      </c>
      <c r="C113" s="20" t="n">
        <v>2983071.07</v>
      </c>
      <c r="D113" s="20" t="n">
        <v>1438012</v>
      </c>
      <c r="E113" s="21" t="n">
        <f aca="false">IF(OR(C113="",D113="",C113&lt;=0),"",D113/C113)</f>
        <v>0.482057572969591</v>
      </c>
      <c r="F113" s="22"/>
      <c r="G113" s="22"/>
      <c r="H113" s="19" t="s">
        <v>45</v>
      </c>
    </row>
    <row r="114" customFormat="false" ht="15" hidden="false" customHeight="true" outlineLevel="0" collapsed="false">
      <c r="A114" s="15" t="s">
        <v>309</v>
      </c>
      <c r="B114" s="15" t="s">
        <v>48</v>
      </c>
      <c r="C114" s="16" t="n">
        <v>8129508.89</v>
      </c>
      <c r="D114" s="16" t="n">
        <v>4445292.93</v>
      </c>
      <c r="E114" s="17" t="n">
        <f aca="false">IF(OR(C114="",D114="",C114&lt;=0),"",D114/C114)</f>
        <v>0.546809529351533</v>
      </c>
      <c r="F114" s="18"/>
      <c r="G114" s="18"/>
      <c r="H114" s="15" t="s">
        <v>50</v>
      </c>
    </row>
    <row r="115" customFormat="false" ht="15" hidden="false" customHeight="true" outlineLevel="0" collapsed="false">
      <c r="A115" s="19" t="s">
        <v>311</v>
      </c>
      <c r="B115" s="19" t="s">
        <v>48</v>
      </c>
      <c r="C115" s="20" t="n">
        <v>10601024.11</v>
      </c>
      <c r="D115" s="20" t="n">
        <v>5552629.89</v>
      </c>
      <c r="E115" s="21" t="n">
        <f aca="false">IF(OR(C115="",D115="",C115&lt;=0),"",D115/C115)</f>
        <v>0.523782403698354</v>
      </c>
      <c r="F115" s="22" t="n">
        <v>124</v>
      </c>
      <c r="G115" s="22" t="n">
        <v>70</v>
      </c>
      <c r="H115" s="19" t="s">
        <v>50</v>
      </c>
    </row>
    <row r="116" customFormat="false" ht="15" hidden="false" customHeight="true" outlineLevel="0" collapsed="false">
      <c r="A116" s="15" t="s">
        <v>313</v>
      </c>
      <c r="B116" s="15" t="s">
        <v>43</v>
      </c>
      <c r="C116" s="16" t="n">
        <v>1884308.7</v>
      </c>
      <c r="D116" s="16" t="n">
        <v>1046449.94</v>
      </c>
      <c r="E116" s="17" t="n">
        <f aca="false">IF(OR(C116="",D116="",C116&lt;=0),"",D116/C116)</f>
        <v>0.555349524204818</v>
      </c>
      <c r="F116" s="18" t="n">
        <v>68</v>
      </c>
      <c r="G116" s="18" t="n">
        <v>17</v>
      </c>
      <c r="H116" s="15" t="s">
        <v>45</v>
      </c>
    </row>
    <row r="117" customFormat="false" ht="15" hidden="false" customHeight="true" outlineLevel="0" collapsed="false">
      <c r="A117" s="19" t="s">
        <v>315</v>
      </c>
      <c r="B117" s="19" t="s">
        <v>48</v>
      </c>
      <c r="C117" s="20" t="n">
        <v>3136850.28</v>
      </c>
      <c r="D117" s="20" t="n">
        <v>1659828.84</v>
      </c>
      <c r="E117" s="21" t="n">
        <f aca="false">IF(OR(C117="",D117="",C117&lt;=0),"",D117/C117)</f>
        <v>0.529138687486226</v>
      </c>
      <c r="F117" s="22"/>
      <c r="G117" s="22"/>
      <c r="H117" s="19" t="s">
        <v>50</v>
      </c>
    </row>
    <row r="118" customFormat="false" ht="15" hidden="false" customHeight="true" outlineLevel="0" collapsed="false">
      <c r="A118" s="15" t="s">
        <v>317</v>
      </c>
      <c r="B118" s="15" t="s">
        <v>48</v>
      </c>
      <c r="C118" s="16" t="n">
        <v>3086420</v>
      </c>
      <c r="D118" s="16" t="n">
        <v>1543551</v>
      </c>
      <c r="E118" s="17" t="n">
        <f aca="false">IF(OR(C118="",D118="",C118&lt;=0),"",D118/C118)</f>
        <v>0.500110483991161</v>
      </c>
      <c r="F118" s="18" t="n">
        <v>98</v>
      </c>
      <c r="G118" s="18" t="n">
        <v>99</v>
      </c>
      <c r="H118" s="15" t="s">
        <v>50</v>
      </c>
    </row>
    <row r="119" customFormat="false" ht="15" hidden="false" customHeight="true" outlineLevel="0" collapsed="false">
      <c r="A119" s="19" t="s">
        <v>319</v>
      </c>
      <c r="B119" s="19" t="s">
        <v>48</v>
      </c>
      <c r="C119" s="20" t="n">
        <v>6555404.79</v>
      </c>
      <c r="D119" s="20" t="n">
        <v>3140945.52</v>
      </c>
      <c r="E119" s="21" t="n">
        <f aca="false">IF(OR(C119="",D119="",C119&lt;=0),"",D119/C119)</f>
        <v>0.479138301999502</v>
      </c>
      <c r="F119" s="22"/>
      <c r="G119" s="22"/>
      <c r="H119" s="19" t="s">
        <v>45</v>
      </c>
    </row>
    <row r="120" customFormat="false" ht="15" hidden="false" customHeight="true" outlineLevel="0" collapsed="false">
      <c r="A120" s="15" t="s">
        <v>322</v>
      </c>
      <c r="B120" s="15" t="s">
        <v>48</v>
      </c>
      <c r="C120" s="16" t="n">
        <v>8121153.4</v>
      </c>
      <c r="D120" s="16" t="n">
        <v>4150909.2</v>
      </c>
      <c r="E120" s="17" t="n">
        <f aca="false">IF(OR(C120="",D120="",C120&lt;=0),"",D120/C120)</f>
        <v>0.511123112143159</v>
      </c>
      <c r="F120" s="18"/>
      <c r="G120" s="18"/>
      <c r="H120" s="15" t="s">
        <v>50</v>
      </c>
    </row>
    <row r="121" customFormat="false" ht="15" hidden="false" customHeight="true" outlineLevel="0" collapsed="false">
      <c r="A121" s="19" t="s">
        <v>324</v>
      </c>
      <c r="B121" s="19" t="s">
        <v>43</v>
      </c>
      <c r="C121" s="20" t="n">
        <v>1793973.4</v>
      </c>
      <c r="D121" s="20" t="n">
        <v>840023.53</v>
      </c>
      <c r="E121" s="21" t="n">
        <f aca="false">IF(OR(C121="",D121="",C121&lt;=0),"",D121/C121)</f>
        <v>0.468247483491115</v>
      </c>
      <c r="F121" s="22"/>
      <c r="G121" s="22"/>
      <c r="H121" s="19" t="s">
        <v>45</v>
      </c>
    </row>
    <row r="122" customFormat="false" ht="15" hidden="false" customHeight="true" outlineLevel="0" collapsed="false">
      <c r="A122" s="15" t="s">
        <v>326</v>
      </c>
      <c r="B122" s="15" t="s">
        <v>48</v>
      </c>
      <c r="C122" s="16" t="n">
        <v>2394742.52</v>
      </c>
      <c r="D122" s="16" t="n">
        <v>1095057.18</v>
      </c>
      <c r="E122" s="17" t="n">
        <f aca="false">IF(OR(C122="",D122="",C122&lt;=0),"",D122/C122)</f>
        <v>0.457275540420103</v>
      </c>
      <c r="F122" s="18"/>
      <c r="G122" s="18" t="n">
        <v>36</v>
      </c>
      <c r="H122" s="15" t="s">
        <v>45</v>
      </c>
    </row>
    <row r="123" customFormat="false" ht="15" hidden="false" customHeight="true" outlineLevel="0" collapsed="false">
      <c r="A123" s="19" t="s">
        <v>328</v>
      </c>
      <c r="B123" s="19" t="s">
        <v>43</v>
      </c>
      <c r="C123" s="20" t="n">
        <v>1243621.74</v>
      </c>
      <c r="D123" s="20" t="n">
        <v>711700.92</v>
      </c>
      <c r="E123" s="21" t="n">
        <f aca="false">IF(OR(C123="",D123="",C123&lt;=0),"",D123/C123)</f>
        <v>0.572280860899071</v>
      </c>
      <c r="F123" s="22"/>
      <c r="G123" s="22"/>
      <c r="H123" s="19" t="s">
        <v>45</v>
      </c>
    </row>
    <row r="124" customFormat="false" ht="15" hidden="false" customHeight="true" outlineLevel="0" collapsed="false">
      <c r="A124" s="15" t="s">
        <v>330</v>
      </c>
      <c r="B124" s="15" t="s">
        <v>43</v>
      </c>
      <c r="C124" s="16" t="n">
        <v>1932547.85</v>
      </c>
      <c r="D124" s="16" t="n">
        <v>1061724.66</v>
      </c>
      <c r="E124" s="17" t="n">
        <f aca="false">IF(OR(C124="",D124="",C124&lt;=0),"",D124/C124)</f>
        <v>0.549391136680005</v>
      </c>
      <c r="F124" s="18"/>
      <c r="G124" s="18"/>
      <c r="H124" s="15" t="s">
        <v>50</v>
      </c>
    </row>
    <row r="125" customFormat="false" ht="15" hidden="false" customHeight="true" outlineLevel="0" collapsed="false">
      <c r="A125" s="19" t="s">
        <v>332</v>
      </c>
      <c r="B125" s="19" t="s">
        <v>43</v>
      </c>
      <c r="C125" s="20" t="n">
        <v>2196873.65</v>
      </c>
      <c r="D125" s="20" t="n">
        <v>1197922.84</v>
      </c>
      <c r="E125" s="21" t="n">
        <f aca="false">IF(OR(C125="",D125="",C125&lt;=0),"",D125/C125)</f>
        <v>0.54528526936449</v>
      </c>
      <c r="F125" s="22"/>
      <c r="G125" s="22"/>
      <c r="H125" s="19" t="s">
        <v>45</v>
      </c>
    </row>
    <row r="126" customFormat="false" ht="15" hidden="false" customHeight="true" outlineLevel="0" collapsed="false">
      <c r="A126" s="15" t="s">
        <v>334</v>
      </c>
      <c r="B126" s="15" t="s">
        <v>43</v>
      </c>
      <c r="C126" s="16" t="n">
        <v>4157839.78</v>
      </c>
      <c r="D126" s="16" t="n">
        <v>2189241.87</v>
      </c>
      <c r="E126" s="17" t="n">
        <f aca="false">IF(OR(C126="",D126="",C126&lt;=0),"",D126/C126)</f>
        <v>0.52653348513588</v>
      </c>
      <c r="F126" s="18"/>
      <c r="G126" s="18"/>
      <c r="H126" s="15" t="s">
        <v>45</v>
      </c>
    </row>
    <row r="127" customFormat="false" ht="15" hidden="false" customHeight="true" outlineLevel="0" collapsed="false">
      <c r="A127" s="19" t="s">
        <v>336</v>
      </c>
      <c r="B127" s="19" t="s">
        <v>48</v>
      </c>
      <c r="C127" s="20" t="n">
        <v>6541782.03</v>
      </c>
      <c r="D127" s="20" t="n">
        <v>3510639.1</v>
      </c>
      <c r="E127" s="21" t="n">
        <f aca="false">IF(OR(C127="",D127="",C127&lt;=0),"",D127/C127)</f>
        <v>0.536648742483399</v>
      </c>
      <c r="F127" s="22" t="n">
        <v>175</v>
      </c>
      <c r="G127" s="22" t="n">
        <v>103</v>
      </c>
      <c r="H127" s="19" t="s">
        <v>45</v>
      </c>
    </row>
    <row r="128" customFormat="false" ht="15" hidden="false" customHeight="true" outlineLevel="0" collapsed="false">
      <c r="A128" s="15" t="s">
        <v>339</v>
      </c>
      <c r="B128" s="15" t="s">
        <v>48</v>
      </c>
      <c r="C128" s="16" t="n">
        <v>6518234.55</v>
      </c>
      <c r="D128" s="16" t="n">
        <v>3289260.5</v>
      </c>
      <c r="E128" s="17" t="n">
        <f aca="false">IF(OR(C128="",D128="",C128&lt;=0),"",D128/C128)</f>
        <v>0.504624446200697</v>
      </c>
      <c r="F128" s="18"/>
      <c r="G128" s="18"/>
      <c r="H128" s="15" t="s">
        <v>50</v>
      </c>
    </row>
    <row r="129" customFormat="false" ht="15" hidden="false" customHeight="true" outlineLevel="0" collapsed="false">
      <c r="A129" s="19" t="s">
        <v>341</v>
      </c>
      <c r="B129" s="19" t="s">
        <v>43</v>
      </c>
      <c r="C129" s="20" t="n">
        <v>1666798.05</v>
      </c>
      <c r="D129" s="20" t="n">
        <v>892762.59</v>
      </c>
      <c r="E129" s="21" t="n">
        <f aca="false">IF(OR(C129="",D129="",C129&lt;=0),"",D129/C129)</f>
        <v>0.535615331443422</v>
      </c>
      <c r="F129" s="22"/>
      <c r="G129" s="22"/>
      <c r="H129" s="19" t="s">
        <v>50</v>
      </c>
    </row>
    <row r="130" customFormat="false" ht="15" hidden="false" customHeight="true" outlineLevel="0" collapsed="false">
      <c r="A130" s="15" t="s">
        <v>343</v>
      </c>
      <c r="B130" s="15" t="s">
        <v>43</v>
      </c>
      <c r="C130" s="16" t="n">
        <v>1876609.61</v>
      </c>
      <c r="D130" s="16" t="n">
        <v>1078721.44</v>
      </c>
      <c r="E130" s="17" t="n">
        <f aca="false">IF(OR(C130="",D130="",C130&lt;=0),"",D130/C130)</f>
        <v>0.574824638140908</v>
      </c>
      <c r="F130" s="18"/>
      <c r="G130" s="18"/>
      <c r="H130" s="15" t="s">
        <v>45</v>
      </c>
    </row>
    <row r="131" customFormat="false" ht="15" hidden="false" customHeight="true" outlineLevel="0" collapsed="false">
      <c r="A131" s="19" t="s">
        <v>345</v>
      </c>
      <c r="B131" s="19" t="s">
        <v>43</v>
      </c>
      <c r="C131" s="20" t="n">
        <v>2066351</v>
      </c>
      <c r="D131" s="20" t="n">
        <v>1091439</v>
      </c>
      <c r="E131" s="21" t="n">
        <f aca="false">IF(OR(C131="",D131="",C131&lt;=0),"",D131/C131)</f>
        <v>0.528196322889964</v>
      </c>
      <c r="F131" s="22"/>
      <c r="G131" s="22"/>
      <c r="H131" s="19" t="s">
        <v>45</v>
      </c>
    </row>
    <row r="132" customFormat="false" ht="15" hidden="false" customHeight="true" outlineLevel="0" collapsed="false">
      <c r="A132" s="15" t="s">
        <v>347</v>
      </c>
      <c r="B132" s="15" t="s">
        <v>43</v>
      </c>
      <c r="C132" s="16" t="n">
        <v>1172122.31</v>
      </c>
      <c r="D132" s="16" t="n">
        <v>681905.29</v>
      </c>
      <c r="E132" s="17" t="n">
        <f aca="false">IF(OR(C132="",D132="",C132&lt;=0),"",D132/C132)</f>
        <v>0.581769738688789</v>
      </c>
      <c r="F132" s="18"/>
      <c r="G132" s="18"/>
      <c r="H132" s="15" t="s">
        <v>45</v>
      </c>
    </row>
    <row r="133" customFormat="false" ht="15" hidden="false" customHeight="true" outlineLevel="0" collapsed="false">
      <c r="A133" s="19" t="s">
        <v>349</v>
      </c>
      <c r="B133" s="19" t="s">
        <v>43</v>
      </c>
      <c r="C133" s="20" t="n">
        <v>2456866.6</v>
      </c>
      <c r="D133" s="20" t="n">
        <v>1243779.38</v>
      </c>
      <c r="E133" s="21" t="n">
        <f aca="false">IF(OR(C133="",D133="",C133&lt;=0),"",D133/C133)</f>
        <v>0.50624619993613</v>
      </c>
      <c r="F133" s="22"/>
      <c r="G133" s="22"/>
      <c r="H133" s="19" t="s">
        <v>45</v>
      </c>
    </row>
    <row r="134" customFormat="false" ht="15" hidden="false" customHeight="true" outlineLevel="0" collapsed="false">
      <c r="A134" s="15" t="s">
        <v>351</v>
      </c>
      <c r="B134" s="15" t="s">
        <v>48</v>
      </c>
      <c r="C134" s="16" t="n">
        <v>5818212.86</v>
      </c>
      <c r="D134" s="16" t="n">
        <v>2968359.42</v>
      </c>
      <c r="E134" s="17" t="n">
        <f aca="false">IF(OR(C134="",D134="",C134&lt;=0),"",D134/C134)</f>
        <v>0.510184053321143</v>
      </c>
      <c r="F134" s="18" t="n">
        <v>567</v>
      </c>
      <c r="G134" s="18" t="n">
        <v>203</v>
      </c>
      <c r="H134" s="15" t="s">
        <v>50</v>
      </c>
    </row>
    <row r="135" customFormat="false" ht="15" hidden="false" customHeight="true" outlineLevel="0" collapsed="false">
      <c r="A135" s="19" t="s">
        <v>353</v>
      </c>
      <c r="B135" s="19" t="s">
        <v>191</v>
      </c>
      <c r="C135" s="20" t="n">
        <v>8376965.23</v>
      </c>
      <c r="D135" s="20" t="n">
        <v>4894478.82</v>
      </c>
      <c r="E135" s="21" t="n">
        <f aca="false">IF(OR(C135="",D135="",C135&lt;=0),"",D135/C135)</f>
        <v>0.584278278065624</v>
      </c>
      <c r="F135" s="22"/>
      <c r="G135" s="22"/>
      <c r="H135" s="19" t="s">
        <v>50</v>
      </c>
    </row>
    <row r="136" customFormat="false" ht="15" hidden="false" customHeight="true" outlineLevel="0" collapsed="false">
      <c r="A136" s="15" t="s">
        <v>355</v>
      </c>
      <c r="B136" s="15" t="s">
        <v>43</v>
      </c>
      <c r="C136" s="16" t="n">
        <v>4345106.9</v>
      </c>
      <c r="D136" s="16" t="n">
        <v>2142687</v>
      </c>
      <c r="E136" s="17" t="n">
        <f aca="false">IF(OR(C136="",D136="",C136&lt;=0),"",D136/C136)</f>
        <v>0.493126417672256</v>
      </c>
      <c r="F136" s="18"/>
      <c r="G136" s="18"/>
      <c r="H136" s="15" t="s">
        <v>45</v>
      </c>
    </row>
    <row r="137" customFormat="false" ht="15" hidden="false" customHeight="true" outlineLevel="0" collapsed="false">
      <c r="A137" s="19" t="s">
        <v>357</v>
      </c>
      <c r="B137" s="19" t="s">
        <v>43</v>
      </c>
      <c r="C137" s="20" t="n">
        <v>3934593.07</v>
      </c>
      <c r="D137" s="20" t="n">
        <v>2185377.12</v>
      </c>
      <c r="E137" s="21" t="n">
        <f aca="false">IF(OR(C137="",D137="",C137&lt;=0),"",D137/C137)</f>
        <v>0.555426464978753</v>
      </c>
      <c r="F137" s="22"/>
      <c r="G137" s="22"/>
      <c r="H137" s="19" t="s">
        <v>50</v>
      </c>
    </row>
    <row r="138" customFormat="false" ht="15" hidden="false" customHeight="true" outlineLevel="0" collapsed="false">
      <c r="A138" s="15" t="s">
        <v>359</v>
      </c>
      <c r="B138" s="15" t="s">
        <v>43</v>
      </c>
      <c r="C138" s="16" t="n">
        <v>3287808.63</v>
      </c>
      <c r="D138" s="16" t="n">
        <v>1767639.89</v>
      </c>
      <c r="E138" s="17" t="n">
        <f aca="false">IF(OR(C138="",D138="",C138&lt;=0),"",D138/C138)</f>
        <v>0.537634664582044</v>
      </c>
      <c r="F138" s="18"/>
      <c r="G138" s="18"/>
      <c r="H138" s="15" t="s">
        <v>50</v>
      </c>
    </row>
    <row r="139" customFormat="false" ht="15" hidden="false" customHeight="true" outlineLevel="0" collapsed="false">
      <c r="A139" s="19" t="s">
        <v>361</v>
      </c>
      <c r="B139" s="19" t="s">
        <v>48</v>
      </c>
      <c r="C139" s="20" t="n">
        <v>1073792.4</v>
      </c>
      <c r="D139" s="20" t="n">
        <v>595937</v>
      </c>
      <c r="E139" s="21" t="n">
        <f aca="false">IF(OR(C139="",D139="",C139&lt;=0),"",D139/C139)</f>
        <v>0.554983440001997</v>
      </c>
      <c r="F139" s="22"/>
      <c r="G139" s="22"/>
      <c r="H139" s="19" t="s">
        <v>50</v>
      </c>
    </row>
    <row r="140" customFormat="false" ht="15" hidden="false" customHeight="true" outlineLevel="0" collapsed="false">
      <c r="A140" s="15" t="s">
        <v>363</v>
      </c>
      <c r="B140" s="15" t="s">
        <v>48</v>
      </c>
      <c r="C140" s="16" t="n">
        <v>2004860.16</v>
      </c>
      <c r="D140" s="16" t="n">
        <v>1029489.39</v>
      </c>
      <c r="E140" s="17" t="n">
        <f aca="false">IF(OR(C140="",D140="",C140&lt;=0),"",D140/C140)</f>
        <v>0.513496856558814</v>
      </c>
      <c r="F140" s="18" t="n">
        <v>6</v>
      </c>
      <c r="G140" s="18" t="n">
        <v>9</v>
      </c>
      <c r="H140" s="15" t="s">
        <v>45</v>
      </c>
    </row>
    <row r="141" customFormat="false" ht="15" hidden="false" customHeight="true" outlineLevel="0" collapsed="false">
      <c r="A141" s="19" t="s">
        <v>366</v>
      </c>
      <c r="B141" s="19" t="s">
        <v>43</v>
      </c>
      <c r="C141" s="20" t="n">
        <v>2965528.44</v>
      </c>
      <c r="D141" s="20" t="n">
        <v>1247479.07</v>
      </c>
      <c r="E141" s="21" t="n">
        <f aca="false">IF(OR(C141="",D141="",C141&lt;=0),"",D141/C141)</f>
        <v>0.420659958331069</v>
      </c>
      <c r="F141" s="22"/>
      <c r="G141" s="22"/>
      <c r="H141" s="19" t="s">
        <v>45</v>
      </c>
    </row>
    <row r="142" customFormat="false" ht="15" hidden="false" customHeight="true" outlineLevel="0" collapsed="false">
      <c r="A142" s="15" t="s">
        <v>368</v>
      </c>
      <c r="B142" s="15" t="s">
        <v>48</v>
      </c>
      <c r="C142" s="16" t="n">
        <v>5396464.65</v>
      </c>
      <c r="D142" s="16" t="n">
        <v>2528109.91</v>
      </c>
      <c r="E142" s="17" t="n">
        <f aca="false">IF(OR(C142="",D142="",C142&lt;=0),"",D142/C142)</f>
        <v>0.468475209969179</v>
      </c>
      <c r="F142" s="18"/>
      <c r="G142" s="18"/>
      <c r="H142" s="15" t="s">
        <v>50</v>
      </c>
    </row>
    <row r="143" customFormat="false" ht="15" hidden="false" customHeight="true" outlineLevel="0" collapsed="false">
      <c r="A143" s="19" t="s">
        <v>370</v>
      </c>
      <c r="B143" s="19" t="s">
        <v>43</v>
      </c>
      <c r="C143" s="20" t="n">
        <v>1634480.3</v>
      </c>
      <c r="D143" s="20" t="n">
        <v>820966</v>
      </c>
      <c r="E143" s="21" t="n">
        <f aca="false">IF(OR(C143="",D143="",C143&lt;=0),"",D143/C143)</f>
        <v>0.502279531909929</v>
      </c>
      <c r="F143" s="22"/>
      <c r="G143" s="22"/>
      <c r="H143" s="19" t="s">
        <v>45</v>
      </c>
    </row>
    <row r="144" customFormat="false" ht="15" hidden="false" customHeight="true" outlineLevel="0" collapsed="false">
      <c r="A144" s="15" t="s">
        <v>372</v>
      </c>
      <c r="B144" s="15" t="s">
        <v>43</v>
      </c>
      <c r="C144" s="16" t="n">
        <v>1544854.97</v>
      </c>
      <c r="D144" s="16" t="n">
        <v>783946.32</v>
      </c>
      <c r="E144" s="17" t="n">
        <f aca="false">IF(OR(C144="",D144="",C144&lt;=0),"",D144/C144)</f>
        <v>0.507456256557209</v>
      </c>
      <c r="F144" s="18"/>
      <c r="G144" s="18"/>
      <c r="H144" s="15" t="s">
        <v>50</v>
      </c>
    </row>
    <row r="145" customFormat="false" ht="15" hidden="false" customHeight="true" outlineLevel="0" collapsed="false">
      <c r="A145" s="19" t="s">
        <v>374</v>
      </c>
      <c r="B145" s="19" t="s">
        <v>48</v>
      </c>
      <c r="C145" s="20" t="n">
        <v>2993944.36</v>
      </c>
      <c r="D145" s="20" t="n">
        <v>1516857.89</v>
      </c>
      <c r="E145" s="21" t="n">
        <f aca="false">IF(OR(C145="",D145="",C145&lt;=0),"",D145/C145)</f>
        <v>0.506641977140818</v>
      </c>
      <c r="F145" s="22" t="n">
        <v>16</v>
      </c>
      <c r="G145" s="22" t="n">
        <v>117</v>
      </c>
      <c r="H145" s="19" t="s">
        <v>45</v>
      </c>
    </row>
    <row r="146" customFormat="false" ht="15" hidden="false" customHeight="true" outlineLevel="0" collapsed="false">
      <c r="A146" s="15" t="s">
        <v>377</v>
      </c>
      <c r="B146" s="15" t="s">
        <v>43</v>
      </c>
      <c r="C146" s="16" t="n">
        <v>2113259.05</v>
      </c>
      <c r="D146" s="16" t="n">
        <v>1043007.87</v>
      </c>
      <c r="E146" s="17" t="n">
        <f aca="false">IF(OR(C146="",D146="",C146&lt;=0),"",D146/C146)</f>
        <v>0.493554195355274</v>
      </c>
      <c r="F146" s="18"/>
      <c r="G146" s="18"/>
      <c r="H146" s="15" t="s">
        <v>50</v>
      </c>
    </row>
    <row r="147" customFormat="false" ht="15" hidden="false" customHeight="true" outlineLevel="0" collapsed="false">
      <c r="A147" s="19" t="s">
        <v>379</v>
      </c>
      <c r="B147" s="19" t="s">
        <v>43</v>
      </c>
      <c r="C147" s="20" t="n">
        <v>2169889.05</v>
      </c>
      <c r="D147" s="20" t="n">
        <v>1068720.25</v>
      </c>
      <c r="E147" s="21" t="n">
        <f aca="false">IF(OR(C147="",D147="",C147&lt;=0),"",D147/C147)</f>
        <v>0.492522993283919</v>
      </c>
      <c r="F147" s="22"/>
      <c r="G147" s="22"/>
      <c r="H147" s="19" t="s">
        <v>45</v>
      </c>
    </row>
    <row r="148" customFormat="false" ht="15" hidden="false" customHeight="true" outlineLevel="0" collapsed="false">
      <c r="A148" s="15" t="s">
        <v>381</v>
      </c>
      <c r="B148" s="15" t="s">
        <v>48</v>
      </c>
      <c r="C148" s="16" t="n">
        <v>10038096.39</v>
      </c>
      <c r="D148" s="16" t="n">
        <v>4956258.17</v>
      </c>
      <c r="E148" s="17" t="n">
        <f aca="false">IF(OR(C148="",D148="",C148&lt;=0),"",D148/C148)</f>
        <v>0.493744827449301</v>
      </c>
      <c r="F148" s="18"/>
      <c r="G148" s="18"/>
      <c r="H148" s="15" t="s">
        <v>50</v>
      </c>
    </row>
    <row r="149" customFormat="false" ht="15" hidden="false" customHeight="true" outlineLevel="0" collapsed="false">
      <c r="A149" s="19" t="s">
        <v>383</v>
      </c>
      <c r="B149" s="19" t="s">
        <v>48</v>
      </c>
      <c r="C149" s="20" t="n">
        <v>1378061.65</v>
      </c>
      <c r="D149" s="20" t="n">
        <v>765747.25</v>
      </c>
      <c r="E149" s="21" t="n">
        <f aca="false">IF(OR(C149="",D149="",C149&lt;=0),"",D149/C149)</f>
        <v>0.555669806209323</v>
      </c>
      <c r="F149" s="22" t="n">
        <v>88</v>
      </c>
      <c r="G149" s="22" t="n">
        <v>12</v>
      </c>
      <c r="H149" s="19" t="s">
        <v>45</v>
      </c>
    </row>
    <row r="150" customFormat="false" ht="15" hidden="false" customHeight="true" outlineLevel="0" collapsed="false">
      <c r="A150" s="15" t="s">
        <v>385</v>
      </c>
      <c r="B150" s="15" t="s">
        <v>48</v>
      </c>
      <c r="C150" s="16" t="n">
        <v>1971970</v>
      </c>
      <c r="D150" s="16" t="n">
        <v>1030384.9</v>
      </c>
      <c r="E150" s="17" t="n">
        <f aca="false">IF(OR(C150="",D150="",C150&lt;=0),"",D150/C150)</f>
        <v>0.522515504799769</v>
      </c>
      <c r="F150" s="18"/>
      <c r="G150" s="18"/>
      <c r="H150" s="15" t="s">
        <v>50</v>
      </c>
    </row>
    <row r="151" customFormat="false" ht="15" hidden="false" customHeight="true" outlineLevel="0" collapsed="false">
      <c r="A151" s="19" t="s">
        <v>387</v>
      </c>
      <c r="B151" s="19" t="s">
        <v>43</v>
      </c>
      <c r="C151" s="20" t="n">
        <v>3619118.55</v>
      </c>
      <c r="D151" s="20" t="n">
        <v>1730304.91</v>
      </c>
      <c r="E151" s="21" t="n">
        <f aca="false">IF(OR(C151="",D151="",C151&lt;=0),"",D151/C151)</f>
        <v>0.478101196767926</v>
      </c>
      <c r="F151" s="22"/>
      <c r="G151" s="22"/>
      <c r="H151" s="19" t="s">
        <v>45</v>
      </c>
    </row>
    <row r="152" customFormat="false" ht="15" hidden="false" customHeight="true" outlineLevel="0" collapsed="false">
      <c r="A152" s="15" t="s">
        <v>389</v>
      </c>
      <c r="B152" s="15" t="s">
        <v>43</v>
      </c>
      <c r="C152" s="16" t="n">
        <v>1447944.7</v>
      </c>
      <c r="D152" s="16" t="n">
        <v>742154.6</v>
      </c>
      <c r="E152" s="17" t="n">
        <f aca="false">IF(OR(C152="",D152="",C152&lt;=0),"",D152/C152)</f>
        <v>0.512557282056421</v>
      </c>
      <c r="F152" s="18"/>
      <c r="G152" s="18"/>
      <c r="H152" s="15" t="s">
        <v>45</v>
      </c>
    </row>
    <row r="153" customFormat="false" ht="15" hidden="false" customHeight="true" outlineLevel="0" collapsed="false">
      <c r="A153" s="19" t="s">
        <v>391</v>
      </c>
      <c r="B153" s="19" t="s">
        <v>43</v>
      </c>
      <c r="C153" s="20" t="n">
        <v>3147939.98</v>
      </c>
      <c r="D153" s="20" t="n">
        <v>1547910.46</v>
      </c>
      <c r="E153" s="21" t="n">
        <f aca="false">IF(OR(C153="",D153="",C153&lt;=0),"",D153/C153)</f>
        <v>0.49172171954816</v>
      </c>
      <c r="F153" s="22"/>
      <c r="G153" s="22"/>
      <c r="H153" s="19" t="s">
        <v>50</v>
      </c>
    </row>
    <row r="154" customFormat="false" ht="15" hidden="false" customHeight="true" outlineLevel="0" collapsed="false">
      <c r="A154" s="15" t="s">
        <v>393</v>
      </c>
      <c r="B154" s="15" t="s">
        <v>43</v>
      </c>
      <c r="C154" s="16" t="n">
        <v>1850918</v>
      </c>
      <c r="D154" s="16" t="n">
        <v>864016.5</v>
      </c>
      <c r="E154" s="17" t="n">
        <f aca="false">IF(OR(C154="",D154="",C154&lt;=0),"",D154/C154)</f>
        <v>0.466804310077486</v>
      </c>
      <c r="F154" s="18"/>
      <c r="G154" s="18"/>
      <c r="H154" s="15" t="s">
        <v>45</v>
      </c>
    </row>
    <row r="155" customFormat="false" ht="15" hidden="false" customHeight="true" outlineLevel="0" collapsed="false">
      <c r="A155" s="19" t="s">
        <v>395</v>
      </c>
      <c r="B155" s="19" t="s">
        <v>48</v>
      </c>
      <c r="C155" s="20" t="n">
        <v>3460650.43</v>
      </c>
      <c r="D155" s="20" t="n">
        <v>1505095.9</v>
      </c>
      <c r="E155" s="21" t="n">
        <f aca="false">IF(OR(C155="",D155="",C155&lt;=0),"",D155/C155)</f>
        <v>0.434917056907132</v>
      </c>
      <c r="F155" s="22"/>
      <c r="G155" s="22"/>
      <c r="H155" s="19" t="s">
        <v>50</v>
      </c>
    </row>
    <row r="156" customFormat="false" ht="15" hidden="false" customHeight="true" outlineLevel="0" collapsed="false">
      <c r="A156" s="15" t="s">
        <v>397</v>
      </c>
      <c r="B156" s="15" t="s">
        <v>48</v>
      </c>
      <c r="C156" s="16" t="n">
        <v>3326838.7</v>
      </c>
      <c r="D156" s="16" t="n">
        <v>1663122.5</v>
      </c>
      <c r="E156" s="17" t="n">
        <f aca="false">IF(OR(C156="",D156="",C156&lt;=0),"",D156/C156)</f>
        <v>0.499910771147396</v>
      </c>
      <c r="F156" s="18"/>
      <c r="G156" s="18"/>
      <c r="H156" s="15" t="s">
        <v>50</v>
      </c>
    </row>
    <row r="157" customFormat="false" ht="15" hidden="false" customHeight="true" outlineLevel="0" collapsed="false">
      <c r="A157" s="19" t="s">
        <v>399</v>
      </c>
      <c r="B157" s="19" t="s">
        <v>43</v>
      </c>
      <c r="C157" s="20" t="n">
        <v>4415699.03</v>
      </c>
      <c r="D157" s="20" t="n">
        <v>2148229.04</v>
      </c>
      <c r="E157" s="21" t="n">
        <f aca="false">IF(OR(C157="",D157="",C157&lt;=0),"",D157/C157)</f>
        <v>0.486498066422792</v>
      </c>
      <c r="F157" s="22"/>
      <c r="G157" s="22"/>
      <c r="H157" s="19" t="s">
        <v>45</v>
      </c>
    </row>
    <row r="158" customFormat="false" ht="15" hidden="false" customHeight="true" outlineLevel="0" collapsed="false">
      <c r="A158" s="15" t="s">
        <v>401</v>
      </c>
      <c r="B158" s="15" t="s">
        <v>43</v>
      </c>
      <c r="C158" s="16" t="n">
        <v>2500306.62</v>
      </c>
      <c r="D158" s="16" t="n">
        <v>1250957.58</v>
      </c>
      <c r="E158" s="17" t="n">
        <f aca="false">IF(OR(C158="",D158="",C158&lt;=0),"",D158/C158)</f>
        <v>0.500321668547996</v>
      </c>
      <c r="F158" s="18"/>
      <c r="G158" s="18"/>
      <c r="H158" s="15" t="s">
        <v>45</v>
      </c>
    </row>
    <row r="159" customFormat="false" ht="15" hidden="false" customHeight="true" outlineLevel="0" collapsed="false">
      <c r="A159" s="19" t="s">
        <v>403</v>
      </c>
      <c r="B159" s="19" t="s">
        <v>48</v>
      </c>
      <c r="C159" s="20" t="n">
        <v>3979568.36</v>
      </c>
      <c r="D159" s="20" t="n">
        <v>2018553.74</v>
      </c>
      <c r="E159" s="21" t="n">
        <f aca="false">IF(OR(C159="",D159="",C159&lt;=0),"",D159/C159)</f>
        <v>0.50722931669906</v>
      </c>
      <c r="F159" s="22" t="n">
        <v>7</v>
      </c>
      <c r="G159" s="22" t="n">
        <v>77</v>
      </c>
      <c r="H159" s="19" t="s">
        <v>45</v>
      </c>
    </row>
    <row r="160" customFormat="false" ht="15" hidden="false" customHeight="true" outlineLevel="0" collapsed="false">
      <c r="A160" s="15" t="s">
        <v>406</v>
      </c>
      <c r="B160" s="15" t="s">
        <v>48</v>
      </c>
      <c r="C160" s="16" t="n">
        <v>1320718.38</v>
      </c>
      <c r="D160" s="16" t="n">
        <v>755257.44</v>
      </c>
      <c r="E160" s="17" t="n">
        <f aca="false">IF(OR(C160="",D160="",C160&lt;=0),"",D160/C160)</f>
        <v>0.571853508997126</v>
      </c>
      <c r="F160" s="18"/>
      <c r="G160" s="18"/>
      <c r="H160" s="15" t="s">
        <v>45</v>
      </c>
    </row>
    <row r="161" customFormat="false" ht="15" hidden="false" customHeight="true" outlineLevel="0" collapsed="false">
      <c r="A161" s="19" t="s">
        <v>408</v>
      </c>
      <c r="B161" s="19" t="s">
        <v>43</v>
      </c>
      <c r="C161" s="20" t="n">
        <v>8831057.19</v>
      </c>
      <c r="D161" s="20" t="n">
        <v>4046708.39</v>
      </c>
      <c r="E161" s="21" t="n">
        <f aca="false">IF(OR(C161="",D161="",C161&lt;=0),"",D161/C161)</f>
        <v>0.458236007641572</v>
      </c>
      <c r="F161" s="22"/>
      <c r="G161" s="22"/>
      <c r="H161" s="19" t="s">
        <v>50</v>
      </c>
    </row>
    <row r="162" customFormat="false" ht="15" hidden="false" customHeight="true" outlineLevel="0" collapsed="false">
      <c r="A162" s="15" t="s">
        <v>410</v>
      </c>
      <c r="B162" s="15" t="s">
        <v>48</v>
      </c>
      <c r="C162" s="16" t="n">
        <v>3206426.3</v>
      </c>
      <c r="D162" s="16" t="n">
        <v>1559788.3</v>
      </c>
      <c r="E162" s="17" t="n">
        <f aca="false">IF(OR(C162="",D162="",C162&lt;=0),"",D162/C162)</f>
        <v>0.486456931818455</v>
      </c>
      <c r="F162" s="18"/>
      <c r="G162" s="18"/>
      <c r="H162" s="15" t="s">
        <v>50</v>
      </c>
    </row>
    <row r="163" customFormat="false" ht="15" hidden="false" customHeight="true" outlineLevel="0" collapsed="false">
      <c r="A163" s="19" t="s">
        <v>412</v>
      </c>
      <c r="B163" s="19" t="s">
        <v>43</v>
      </c>
      <c r="C163" s="20" t="n">
        <v>838945</v>
      </c>
      <c r="D163" s="20" t="n">
        <v>453442.08</v>
      </c>
      <c r="E163" s="21" t="n">
        <f aca="false">IF(OR(C163="",D163="",C163&lt;=0),"",D163/C163)</f>
        <v>0.540490830745758</v>
      </c>
      <c r="F163" s="22"/>
      <c r="G163" s="22"/>
      <c r="H163" s="19" t="s">
        <v>45</v>
      </c>
    </row>
    <row r="164" customFormat="false" ht="15" hidden="false" customHeight="true" outlineLevel="0" collapsed="false">
      <c r="A164" s="15" t="s">
        <v>414</v>
      </c>
      <c r="B164" s="15" t="s">
        <v>48</v>
      </c>
      <c r="C164" s="16" t="n">
        <v>1455306.33</v>
      </c>
      <c r="D164" s="16" t="n">
        <v>706899.17</v>
      </c>
      <c r="E164" s="17" t="n">
        <f aca="false">IF(OR(C164="",D164="",C164&lt;=0),"",D164/C164)</f>
        <v>0.485739088347125</v>
      </c>
      <c r="F164" s="18"/>
      <c r="G164" s="18"/>
      <c r="H164" s="15" t="s">
        <v>45</v>
      </c>
    </row>
    <row r="165" customFormat="false" ht="15" hidden="false" customHeight="true" outlineLevel="0" collapsed="false">
      <c r="A165" s="19" t="s">
        <v>417</v>
      </c>
      <c r="B165" s="19" t="s">
        <v>43</v>
      </c>
      <c r="C165" s="20" t="n">
        <v>3315054.43</v>
      </c>
      <c r="D165" s="20" t="n">
        <v>1568009.2</v>
      </c>
      <c r="E165" s="21" t="n">
        <f aca="false">IF(OR(C165="",D165="",C165&lt;=0),"",D165/C165)</f>
        <v>0.472996517284936</v>
      </c>
      <c r="F165" s="22"/>
      <c r="G165" s="22"/>
      <c r="H165" s="19" t="s">
        <v>45</v>
      </c>
    </row>
    <row r="166" customFormat="false" ht="15" hidden="false" customHeight="true" outlineLevel="0" collapsed="false">
      <c r="A166" s="15" t="s">
        <v>419</v>
      </c>
      <c r="B166" s="15" t="s">
        <v>48</v>
      </c>
      <c r="C166" s="16" t="n">
        <v>1234917.59</v>
      </c>
      <c r="D166" s="16" t="n">
        <v>643672.13</v>
      </c>
      <c r="E166" s="17" t="n">
        <f aca="false">IF(OR(C166="",D166="",C166&lt;=0),"",D166/C166)</f>
        <v>0.521226788906618</v>
      </c>
      <c r="F166" s="18" t="n">
        <v>124</v>
      </c>
      <c r="G166" s="18" t="n">
        <v>59</v>
      </c>
      <c r="H166" s="15" t="s">
        <v>50</v>
      </c>
    </row>
    <row r="167" customFormat="false" ht="15" hidden="false" customHeight="true" outlineLevel="0" collapsed="false">
      <c r="A167" s="19" t="s">
        <v>421</v>
      </c>
      <c r="B167" s="19" t="s">
        <v>43</v>
      </c>
      <c r="C167" s="20" t="n">
        <v>2487608.22</v>
      </c>
      <c r="D167" s="20" t="n">
        <v>1160127.18</v>
      </c>
      <c r="E167" s="21" t="n">
        <f aca="false">IF(OR(C167="",D167="",C167&lt;=0),"",D167/C167)</f>
        <v>0.466362496583164</v>
      </c>
      <c r="F167" s="22"/>
      <c r="G167" s="22"/>
      <c r="H167" s="19" t="s">
        <v>45</v>
      </c>
    </row>
    <row r="168" customFormat="false" ht="15" hidden="false" customHeight="true" outlineLevel="0" collapsed="false">
      <c r="A168" s="15" t="s">
        <v>423</v>
      </c>
      <c r="B168" s="15" t="s">
        <v>48</v>
      </c>
      <c r="C168" s="16" t="n">
        <v>7873383.22</v>
      </c>
      <c r="D168" s="16" t="n">
        <v>3876662.4</v>
      </c>
      <c r="E168" s="17" t="n">
        <f aca="false">IF(OR(C168="",D168="",C168&lt;=0),"",D168/C168)</f>
        <v>0.492375677860121</v>
      </c>
      <c r="F168" s="18" t="n">
        <v>91</v>
      </c>
      <c r="G168" s="18" t="n">
        <v>303</v>
      </c>
      <c r="H168" s="15" t="s">
        <v>50</v>
      </c>
    </row>
    <row r="169" customFormat="false" ht="15" hidden="false" customHeight="true" outlineLevel="0" collapsed="false">
      <c r="A169" s="19" t="s">
        <v>426</v>
      </c>
      <c r="B169" s="19" t="s">
        <v>43</v>
      </c>
      <c r="C169" s="20" t="n">
        <v>1622631.46</v>
      </c>
      <c r="D169" s="20" t="n">
        <v>752366.18</v>
      </c>
      <c r="E169" s="21" t="n">
        <f aca="false">IF(OR(C169="",D169="",C169&lt;=0),"",D169/C169)</f>
        <v>0.463670401164292</v>
      </c>
      <c r="F169" s="22"/>
      <c r="G169" s="22"/>
      <c r="H169" s="19" t="s">
        <v>45</v>
      </c>
    </row>
    <row r="170" customFormat="false" ht="15" hidden="false" customHeight="true" outlineLevel="0" collapsed="false">
      <c r="A170" s="15" t="s">
        <v>428</v>
      </c>
      <c r="B170" s="15" t="s">
        <v>43</v>
      </c>
      <c r="C170" s="16" t="n">
        <v>1804027.17</v>
      </c>
      <c r="D170" s="16" t="n">
        <v>882030.34</v>
      </c>
      <c r="E170" s="17" t="n">
        <f aca="false">IF(OR(C170="",D170="",C170&lt;=0),"",D170/C170)</f>
        <v>0.488922980023632</v>
      </c>
      <c r="F170" s="18"/>
      <c r="G170" s="18"/>
      <c r="H170" s="15" t="s">
        <v>45</v>
      </c>
    </row>
    <row r="171" customFormat="false" ht="15" hidden="false" customHeight="true" outlineLevel="0" collapsed="false">
      <c r="A171" s="19" t="s">
        <v>430</v>
      </c>
      <c r="B171" s="19" t="s">
        <v>43</v>
      </c>
      <c r="C171" s="20" t="n">
        <v>8672646.77</v>
      </c>
      <c r="D171" s="20" t="n">
        <v>4429823.26</v>
      </c>
      <c r="E171" s="21" t="n">
        <f aca="false">IF(OR(C171="",D171="",C171&lt;=0),"",D171/C171)</f>
        <v>0.510781008091259</v>
      </c>
      <c r="F171" s="22"/>
      <c r="G171" s="22"/>
      <c r="H171" s="19" t="s">
        <v>45</v>
      </c>
    </row>
    <row r="172" customFormat="false" ht="15" hidden="false" customHeight="true" outlineLevel="0" collapsed="false">
      <c r="A172" s="15" t="s">
        <v>432</v>
      </c>
      <c r="B172" s="15" t="s">
        <v>43</v>
      </c>
      <c r="C172" s="16" t="n">
        <v>2186250.96</v>
      </c>
      <c r="D172" s="16" t="n">
        <v>1120962.2</v>
      </c>
      <c r="E172" s="17" t="n">
        <f aca="false">IF(OR(C172="",D172="",C172&lt;=0),"",D172/C172)</f>
        <v>0.51273262791386</v>
      </c>
      <c r="F172" s="18"/>
      <c r="G172" s="18"/>
      <c r="H172" s="15" t="s">
        <v>45</v>
      </c>
    </row>
    <row r="173" customFormat="false" ht="15" hidden="false" customHeight="true" outlineLevel="0" collapsed="false">
      <c r="A173" s="19" t="s">
        <v>434</v>
      </c>
      <c r="B173" s="19" t="s">
        <v>43</v>
      </c>
      <c r="C173" s="20" t="n">
        <v>536062.26</v>
      </c>
      <c r="D173" s="20" t="n">
        <v>173403.27</v>
      </c>
      <c r="E173" s="21" t="n">
        <f aca="false">IF(OR(C173="",D173="",C173&lt;=0),"",D173/C173)</f>
        <v>0.323475989524053</v>
      </c>
      <c r="F173" s="22"/>
      <c r="G173" s="22"/>
      <c r="H173" s="19" t="s">
        <v>45</v>
      </c>
    </row>
    <row r="174" customFormat="false" ht="15" hidden="false" customHeight="true" outlineLevel="0" collapsed="false">
      <c r="A174" s="15" t="s">
        <v>436</v>
      </c>
      <c r="B174" s="15" t="s">
        <v>43</v>
      </c>
      <c r="C174" s="16" t="n">
        <v>1811754.95</v>
      </c>
      <c r="D174" s="16" t="n">
        <v>845816.75</v>
      </c>
      <c r="E174" s="17" t="n">
        <f aca="false">IF(OR(C174="",D174="",C174&lt;=0),"",D174/C174)</f>
        <v>0.466849421330407</v>
      </c>
      <c r="F174" s="18"/>
      <c r="G174" s="18"/>
      <c r="H174" s="15" t="s">
        <v>45</v>
      </c>
    </row>
    <row r="175" customFormat="false" ht="15" hidden="false" customHeight="true" outlineLevel="0" collapsed="false">
      <c r="A175" s="19" t="s">
        <v>438</v>
      </c>
      <c r="B175" s="19" t="s">
        <v>48</v>
      </c>
      <c r="C175" s="20" t="n">
        <v>5866368.6</v>
      </c>
      <c r="D175" s="20" t="n">
        <v>2621832.32</v>
      </c>
      <c r="E175" s="21" t="n">
        <f aca="false">IF(OR(C175="",D175="",C175&lt;=0),"",D175/C175)</f>
        <v>0.446925943248776</v>
      </c>
      <c r="F175" s="22"/>
      <c r="G175" s="22" t="n">
        <v>6</v>
      </c>
      <c r="H175" s="19" t="s">
        <v>45</v>
      </c>
    </row>
    <row r="176" customFormat="false" ht="15" hidden="false" customHeight="true" outlineLevel="0" collapsed="false">
      <c r="A176" s="15" t="s">
        <v>440</v>
      </c>
      <c r="B176" s="15" t="s">
        <v>43</v>
      </c>
      <c r="C176" s="16" t="n">
        <v>1800376.95</v>
      </c>
      <c r="D176" s="16" t="n">
        <v>837431.38</v>
      </c>
      <c r="E176" s="17" t="n">
        <f aca="false">IF(OR(C176="",D176="",C176&lt;=0),"",D176/C176)</f>
        <v>0.46514224701666</v>
      </c>
      <c r="F176" s="18"/>
      <c r="G176" s="18"/>
      <c r="H176" s="15" t="s">
        <v>45</v>
      </c>
    </row>
    <row r="177" customFormat="false" ht="15" hidden="false" customHeight="true" outlineLevel="0" collapsed="false">
      <c r="A177" s="19" t="s">
        <v>442</v>
      </c>
      <c r="B177" s="19" t="s">
        <v>43</v>
      </c>
      <c r="C177" s="20" t="n">
        <v>2622200.31</v>
      </c>
      <c r="D177" s="20" t="n">
        <v>1245196.87</v>
      </c>
      <c r="E177" s="21" t="n">
        <f aca="false">IF(OR(C177="",D177="",C177&lt;=0),"",D177/C177)</f>
        <v>0.474867181294781</v>
      </c>
      <c r="F177" s="22"/>
      <c r="G177" s="22"/>
      <c r="H177" s="19" t="s">
        <v>45</v>
      </c>
    </row>
    <row r="178" customFormat="false" ht="15" hidden="false" customHeight="true" outlineLevel="0" collapsed="false">
      <c r="A178" s="15" t="s">
        <v>444</v>
      </c>
      <c r="B178" s="15" t="s">
        <v>48</v>
      </c>
      <c r="C178" s="16" t="n">
        <v>2296998.34</v>
      </c>
      <c r="D178" s="16" t="n">
        <v>988186.62</v>
      </c>
      <c r="E178" s="17" t="n">
        <f aca="false">IF(OR(C178="",D178="",C178&lt;=0),"",D178/C178)</f>
        <v>0.430207807638207</v>
      </c>
      <c r="F178" s="18"/>
      <c r="G178" s="18" t="n">
        <v>12</v>
      </c>
      <c r="H178" s="15" t="s">
        <v>45</v>
      </c>
    </row>
    <row r="179" customFormat="false" ht="15" hidden="false" customHeight="true" outlineLevel="0" collapsed="false">
      <c r="A179" s="19" t="s">
        <v>447</v>
      </c>
      <c r="B179" s="19" t="s">
        <v>43</v>
      </c>
      <c r="C179" s="20" t="n">
        <v>2361796.89</v>
      </c>
      <c r="D179" s="20" t="n">
        <v>1051250.39</v>
      </c>
      <c r="E179" s="21" t="n">
        <f aca="false">IF(OR(C179="",D179="",C179&lt;=0),"",D179/C179)</f>
        <v>0.445106179304013</v>
      </c>
      <c r="F179" s="22" t="n">
        <v>139</v>
      </c>
      <c r="G179" s="22"/>
      <c r="H179" s="19" t="s">
        <v>45</v>
      </c>
    </row>
    <row r="180" customFormat="false" ht="15" hidden="false" customHeight="true" outlineLevel="0" collapsed="false">
      <c r="A180" s="15" t="s">
        <v>449</v>
      </c>
      <c r="B180" s="15" t="s">
        <v>48</v>
      </c>
      <c r="C180" s="16" t="n">
        <v>6423406.98</v>
      </c>
      <c r="D180" s="16" t="n">
        <v>3194963.11</v>
      </c>
      <c r="E180" s="17" t="n">
        <f aca="false">IF(OR(C180="",D180="",C180&lt;=0),"",D180/C180)</f>
        <v>0.497393847213461</v>
      </c>
      <c r="F180" s="18"/>
      <c r="G180" s="18"/>
      <c r="H180" s="15" t="s">
        <v>50</v>
      </c>
    </row>
    <row r="181" customFormat="false" ht="15" hidden="false" customHeight="true" outlineLevel="0" collapsed="false">
      <c r="A181" s="19" t="s">
        <v>451</v>
      </c>
      <c r="B181" s="19" t="s">
        <v>48</v>
      </c>
      <c r="C181" s="20" t="n">
        <v>9846178.74</v>
      </c>
      <c r="D181" s="20" t="n">
        <v>5373001.25</v>
      </c>
      <c r="E181" s="21" t="n">
        <f aca="false">IF(OR(C181="",D181="",C181&lt;=0),"",D181/C181)</f>
        <v>0.545694059785065</v>
      </c>
      <c r="F181" s="22" t="n">
        <v>64</v>
      </c>
      <c r="G181" s="22" t="n">
        <v>197</v>
      </c>
      <c r="H181" s="19" t="s">
        <v>50</v>
      </c>
    </row>
    <row r="182" customFormat="false" ht="15" hidden="false" customHeight="true" outlineLevel="0" collapsed="false">
      <c r="A182" s="15" t="s">
        <v>453</v>
      </c>
      <c r="B182" s="15" t="s">
        <v>48</v>
      </c>
      <c r="C182" s="16" t="n">
        <v>2887224.74</v>
      </c>
      <c r="D182" s="16" t="n">
        <v>1311854</v>
      </c>
      <c r="E182" s="17" t="n">
        <f aca="false">IF(OR(C182="",D182="",C182&lt;=0),"",D182/C182)</f>
        <v>0.45436504537572</v>
      </c>
      <c r="F182" s="18" t="n">
        <v>54</v>
      </c>
      <c r="G182" s="18" t="n">
        <v>214</v>
      </c>
      <c r="H182" s="15"/>
    </row>
    <row r="183" customFormat="false" ht="15" hidden="false" customHeight="true" outlineLevel="0" collapsed="false">
      <c r="A183" s="19" t="s">
        <v>455</v>
      </c>
      <c r="B183" s="19" t="s">
        <v>43</v>
      </c>
      <c r="C183" s="20" t="n">
        <v>1519804.69</v>
      </c>
      <c r="D183" s="20" t="n">
        <v>795431.37</v>
      </c>
      <c r="E183" s="21" t="n">
        <f aca="false">IF(OR(C183="",D183="",C183&lt;=0),"",D183/C183)</f>
        <v>0.5233773623899</v>
      </c>
      <c r="F183" s="22"/>
      <c r="G183" s="22"/>
      <c r="H183" s="19" t="s">
        <v>45</v>
      </c>
    </row>
    <row r="184" customFormat="false" ht="15" hidden="false" customHeight="true" outlineLevel="0" collapsed="false">
      <c r="A184" s="15" t="s">
        <v>457</v>
      </c>
      <c r="B184" s="15" t="s">
        <v>43</v>
      </c>
      <c r="C184" s="16" t="n">
        <v>1135041</v>
      </c>
      <c r="D184" s="16" t="n">
        <v>455577.03</v>
      </c>
      <c r="E184" s="17" t="n">
        <f aca="false">IF(OR(C184="",D184="",C184&lt;=0),"",D184/C184)</f>
        <v>0.401374954737318</v>
      </c>
      <c r="F184" s="18"/>
      <c r="G184" s="18"/>
      <c r="H184" s="15" t="s">
        <v>45</v>
      </c>
    </row>
    <row r="185" customFormat="false" ht="15" hidden="false" customHeight="true" outlineLevel="0" collapsed="false">
      <c r="A185" s="19" t="s">
        <v>459</v>
      </c>
      <c r="B185" s="19" t="s">
        <v>43</v>
      </c>
      <c r="C185" s="20" t="n">
        <v>2245756.65</v>
      </c>
      <c r="D185" s="20" t="n">
        <v>886197.13</v>
      </c>
      <c r="E185" s="21" t="n">
        <f aca="false">IF(OR(C185="",D185="",C185&lt;=0),"",D185/C185)</f>
        <v>0.394609598506588</v>
      </c>
      <c r="F185" s="22"/>
      <c r="G185" s="22"/>
      <c r="H185" s="19" t="s">
        <v>45</v>
      </c>
    </row>
    <row r="186" customFormat="false" ht="15" hidden="false" customHeight="true" outlineLevel="0" collapsed="false">
      <c r="A186" s="15" t="s">
        <v>461</v>
      </c>
      <c r="B186" s="15" t="s">
        <v>48</v>
      </c>
      <c r="C186" s="16" t="n">
        <v>952570.78</v>
      </c>
      <c r="D186" s="16" t="n">
        <v>433668.21</v>
      </c>
      <c r="E186" s="17" t="n">
        <f aca="false">IF(OR(C186="",D186="",C186&lt;=0),"",D186/C186)</f>
        <v>0.455260878356987</v>
      </c>
      <c r="F186" s="18" t="n">
        <v>21</v>
      </c>
      <c r="G186" s="18" t="n">
        <v>21</v>
      </c>
      <c r="H186" s="15" t="s">
        <v>45</v>
      </c>
    </row>
    <row r="187" customFormat="false" ht="15" hidden="false" customHeight="true" outlineLevel="0" collapsed="false">
      <c r="A187" s="19" t="s">
        <v>464</v>
      </c>
      <c r="B187" s="19" t="s">
        <v>43</v>
      </c>
      <c r="C187" s="20" t="n">
        <v>2450168.02</v>
      </c>
      <c r="D187" s="20" t="n">
        <v>1201193.42</v>
      </c>
      <c r="E187" s="21" t="n">
        <f aca="false">IF(OR(C187="",D187="",C187&lt;=0),"",D187/C187)</f>
        <v>0.490249407467166</v>
      </c>
      <c r="F187" s="22"/>
      <c r="G187" s="22"/>
      <c r="H187" s="19" t="s">
        <v>45</v>
      </c>
    </row>
    <row r="188" customFormat="false" ht="15" hidden="false" customHeight="true" outlineLevel="0" collapsed="false">
      <c r="A188" s="15" t="s">
        <v>466</v>
      </c>
      <c r="B188" s="15" t="s">
        <v>43</v>
      </c>
      <c r="C188" s="16" t="n">
        <v>2444736.5</v>
      </c>
      <c r="D188" s="16" t="n">
        <v>1250044.22</v>
      </c>
      <c r="E188" s="17" t="n">
        <f aca="false">IF(OR(C188="",D188="",C188&lt;=0),"",D188/C188)</f>
        <v>0.511320635168657</v>
      </c>
      <c r="F188" s="18"/>
      <c r="G188" s="18"/>
      <c r="H188" s="15" t="s">
        <v>45</v>
      </c>
    </row>
    <row r="189" customFormat="false" ht="15" hidden="false" customHeight="true" outlineLevel="0" collapsed="false">
      <c r="A189" s="19" t="s">
        <v>468</v>
      </c>
      <c r="B189" s="19" t="s">
        <v>43</v>
      </c>
      <c r="C189" s="20" t="n">
        <v>2838494</v>
      </c>
      <c r="D189" s="20" t="n">
        <v>1041216.5</v>
      </c>
      <c r="E189" s="21" t="n">
        <f aca="false">IF(OR(C189="",D189="",C189&lt;=0),"",D189/C189)</f>
        <v>0.36682004612305</v>
      </c>
      <c r="F189" s="22"/>
      <c r="G189" s="22"/>
      <c r="H189" s="19" t="s">
        <v>45</v>
      </c>
    </row>
    <row r="190" customFormat="false" ht="15" hidden="false" customHeight="true" outlineLevel="0" collapsed="false">
      <c r="A190" s="15" t="s">
        <v>470</v>
      </c>
      <c r="B190" s="15" t="s">
        <v>48</v>
      </c>
      <c r="C190" s="16" t="n">
        <v>3001785.2</v>
      </c>
      <c r="D190" s="16" t="n">
        <v>1097960</v>
      </c>
      <c r="E190" s="17" t="n">
        <f aca="false">IF(OR(C190="",D190="",C190&lt;=0),"",D190/C190)</f>
        <v>0.365769009721282</v>
      </c>
      <c r="F190" s="18"/>
      <c r="G190" s="18"/>
      <c r="H190" s="15" t="s">
        <v>50</v>
      </c>
    </row>
    <row r="191" customFormat="false" ht="15" hidden="false" customHeight="true" outlineLevel="0" collapsed="false">
      <c r="A191" s="19" t="s">
        <v>473</v>
      </c>
      <c r="B191" s="19" t="s">
        <v>43</v>
      </c>
      <c r="C191" s="20" t="n">
        <v>1031770.09</v>
      </c>
      <c r="D191" s="20" t="n">
        <v>386352.29</v>
      </c>
      <c r="E191" s="21" t="n">
        <f aca="false">IF(OR(C191="",D191="",C191&lt;=0),"",D191/C191)</f>
        <v>0.374455795670526</v>
      </c>
      <c r="F191" s="22"/>
      <c r="G191" s="22"/>
      <c r="H191" s="19" t="s">
        <v>45</v>
      </c>
    </row>
    <row r="192" customFormat="false" ht="15" hidden="false" customHeight="true" outlineLevel="0" collapsed="false">
      <c r="A192" s="15" t="s">
        <v>475</v>
      </c>
      <c r="B192" s="15" t="s">
        <v>48</v>
      </c>
      <c r="C192" s="16" t="n">
        <v>429219</v>
      </c>
      <c r="D192" s="16" t="n">
        <v>156721</v>
      </c>
      <c r="E192" s="17" t="n">
        <f aca="false">IF(OR(C192="",D192="",C192&lt;=0),"",D192/C192)</f>
        <v>0.365130620965055</v>
      </c>
      <c r="F192" s="18"/>
      <c r="G192" s="18"/>
      <c r="H192" s="15" t="s">
        <v>50</v>
      </c>
    </row>
    <row r="193" customFormat="false" ht="15" hidden="false" customHeight="true" outlineLevel="0" collapsed="false">
      <c r="A193" s="19" t="s">
        <v>477</v>
      </c>
      <c r="B193" s="19" t="s">
        <v>48</v>
      </c>
      <c r="C193" s="20" t="n">
        <v>3073895.74</v>
      </c>
      <c r="D193" s="20" t="n">
        <v>1419936</v>
      </c>
      <c r="E193" s="21" t="n">
        <f aca="false">IF(OR(C193="",D193="",C193&lt;=0),"",D193/C193)</f>
        <v>0.461933689397026</v>
      </c>
      <c r="F193" s="22"/>
      <c r="G193" s="22"/>
      <c r="H193" s="19" t="s">
        <v>50</v>
      </c>
    </row>
    <row r="194" customFormat="false" ht="15" hidden="false" customHeight="true" outlineLevel="0" collapsed="false">
      <c r="A194" s="15" t="s">
        <v>479</v>
      </c>
      <c r="B194" s="15" t="s">
        <v>43</v>
      </c>
      <c r="C194" s="16" t="n">
        <v>1267907.12</v>
      </c>
      <c r="D194" s="16" t="n">
        <v>534057.89</v>
      </c>
      <c r="E194" s="17" t="n">
        <f aca="false">IF(OR(C194="",D194="",C194&lt;=0),"",D194/C194)</f>
        <v>0.421212154719977</v>
      </c>
      <c r="F194" s="18" t="n">
        <v>4</v>
      </c>
      <c r="G194" s="18"/>
      <c r="H194" s="15" t="s">
        <v>45</v>
      </c>
    </row>
    <row r="195" customFormat="false" ht="15" hidden="false" customHeight="true" outlineLevel="0" collapsed="false">
      <c r="A195" s="19" t="s">
        <v>481</v>
      </c>
      <c r="B195" s="19" t="s">
        <v>43</v>
      </c>
      <c r="C195" s="20" t="n">
        <v>6578369.01</v>
      </c>
      <c r="D195" s="20" t="n">
        <v>2862092.68</v>
      </c>
      <c r="E195" s="21" t="n">
        <f aca="false">IF(OR(C195="",D195="",C195&lt;=0),"",D195/C195)</f>
        <v>0.435076335129458</v>
      </c>
      <c r="F195" s="22"/>
      <c r="G195" s="22"/>
      <c r="H195" s="19" t="s">
        <v>50</v>
      </c>
    </row>
    <row r="196" customFormat="false" ht="15" hidden="false" customHeight="true" outlineLevel="0" collapsed="false">
      <c r="A196" s="15" t="s">
        <v>483</v>
      </c>
      <c r="B196" s="15" t="s">
        <v>48</v>
      </c>
      <c r="C196" s="16" t="n">
        <v>6112857.65</v>
      </c>
      <c r="D196" s="16" t="n">
        <v>2508599.39</v>
      </c>
      <c r="E196" s="17" t="n">
        <f aca="false">IF(OR(C196="",D196="",C196&lt;=0),"",D196/C196)</f>
        <v>0.410380796287641</v>
      </c>
      <c r="F196" s="18"/>
      <c r="G196" s="18" t="n">
        <v>74</v>
      </c>
      <c r="H196" s="15" t="s">
        <v>45</v>
      </c>
    </row>
    <row r="197" customFormat="false" ht="15" hidden="false" customHeight="true" outlineLevel="0" collapsed="false">
      <c r="A197" s="19" t="s">
        <v>486</v>
      </c>
      <c r="B197" s="19" t="s">
        <v>43</v>
      </c>
      <c r="C197" s="20" t="n">
        <v>1304351.78</v>
      </c>
      <c r="D197" s="20" t="n">
        <v>462744.11</v>
      </c>
      <c r="E197" s="21" t="n">
        <f aca="false">IF(OR(C197="",D197="",C197&lt;=0),"",D197/C197)</f>
        <v>0.354769408908998</v>
      </c>
      <c r="F197" s="22"/>
      <c r="G197" s="22"/>
      <c r="H197" s="19" t="s">
        <v>45</v>
      </c>
    </row>
    <row r="198" customFormat="false" ht="15" hidden="false" customHeight="true" outlineLevel="0" collapsed="false">
      <c r="A198" s="15" t="s">
        <v>488</v>
      </c>
      <c r="B198" s="15" t="s">
        <v>43</v>
      </c>
      <c r="C198" s="16" t="n">
        <v>1130730.55</v>
      </c>
      <c r="D198" s="16" t="n">
        <v>351513</v>
      </c>
      <c r="E198" s="17" t="n">
        <f aca="false">IF(OR(C198="",D198="",C198&lt;=0),"",D198/C198)</f>
        <v>0.310872470899455</v>
      </c>
      <c r="F198" s="18"/>
      <c r="G198" s="18"/>
      <c r="H198" s="15" t="s">
        <v>45</v>
      </c>
    </row>
    <row r="199" customFormat="false" ht="15" hidden="false" customHeight="true" outlineLevel="0" collapsed="false">
      <c r="A199" s="19" t="s">
        <v>490</v>
      </c>
      <c r="B199" s="19" t="s">
        <v>43</v>
      </c>
      <c r="C199" s="20" t="n">
        <v>1398605.89</v>
      </c>
      <c r="D199" s="20" t="n">
        <v>532854.05</v>
      </c>
      <c r="E199" s="21" t="n">
        <f aca="false">IF(OR(C199="",D199="",C199&lt;=0),"",D199/C199)</f>
        <v>0.380989422259619</v>
      </c>
      <c r="F199" s="22"/>
      <c r="G199" s="22"/>
      <c r="H199" s="19" t="s">
        <v>45</v>
      </c>
    </row>
    <row r="200" customFormat="false" ht="15" hidden="false" customHeight="true" outlineLevel="0" collapsed="false">
      <c r="A200" s="15" t="s">
        <v>492</v>
      </c>
      <c r="B200" s="15" t="s">
        <v>43</v>
      </c>
      <c r="C200" s="16" t="n">
        <v>454913.9</v>
      </c>
      <c r="D200" s="16" t="n">
        <v>103768.68</v>
      </c>
      <c r="E200" s="17" t="n">
        <f aca="false">IF(OR(C200="",D200="",C200&lt;=0),"",D200/C200)</f>
        <v>0.228106197678286</v>
      </c>
      <c r="F200" s="18"/>
      <c r="G200" s="18"/>
      <c r="H200" s="15" t="s">
        <v>45</v>
      </c>
    </row>
    <row r="201" customFormat="false" ht="15" hidden="false" customHeight="true" outlineLevel="0" collapsed="false">
      <c r="A201" s="19" t="s">
        <v>494</v>
      </c>
      <c r="B201" s="19" t="s">
        <v>43</v>
      </c>
      <c r="C201" s="20" t="n">
        <v>2042164.4</v>
      </c>
      <c r="D201" s="20" t="n">
        <v>657665.54</v>
      </c>
      <c r="E201" s="21" t="n">
        <f aca="false">IF(OR(C201="",D201="",C201&lt;=0),"",D201/C201)</f>
        <v>0.322043386908517</v>
      </c>
      <c r="F201" s="22"/>
      <c r="G201" s="22"/>
      <c r="H201" s="19" t="s">
        <v>45</v>
      </c>
    </row>
    <row r="202" customFormat="false" ht="15" hidden="false" customHeight="true" outlineLevel="0" collapsed="false">
      <c r="A202" s="15" t="s">
        <v>496</v>
      </c>
      <c r="B202" s="15" t="s">
        <v>48</v>
      </c>
      <c r="C202" s="16" t="n">
        <v>1171691.4</v>
      </c>
      <c r="D202" s="16" t="n">
        <v>332735.39</v>
      </c>
      <c r="E202" s="17" t="n">
        <f aca="false">IF(OR(C202="",D202="",C202&lt;=0),"",D202/C202)</f>
        <v>0.283978690976139</v>
      </c>
      <c r="F202" s="18"/>
      <c r="G202" s="18" t="n">
        <v>22</v>
      </c>
      <c r="H202" s="15"/>
    </row>
    <row r="203" customFormat="false" ht="15" hidden="false" customHeight="true" outlineLevel="0" collapsed="false">
      <c r="A203" s="19" t="s">
        <v>498</v>
      </c>
      <c r="B203" s="19" t="s">
        <v>43</v>
      </c>
      <c r="C203" s="20" t="n">
        <v>2833026</v>
      </c>
      <c r="D203" s="20" t="n">
        <v>132057.6</v>
      </c>
      <c r="E203" s="21" t="n">
        <f aca="false">IF(OR(C203="",D203="",C203&lt;=0),"",D203/C203)</f>
        <v>0.0466136209127625</v>
      </c>
      <c r="F203" s="22"/>
      <c r="G203" s="22"/>
      <c r="H203" s="19" t="s">
        <v>45</v>
      </c>
    </row>
    <row r="204" customFormat="false" ht="15" hidden="false" customHeight="true" outlineLevel="0" collapsed="false">
      <c r="A204" s="15" t="s">
        <v>500</v>
      </c>
      <c r="B204" s="15" t="s">
        <v>43</v>
      </c>
      <c r="C204" s="16" t="n">
        <v>5814828.87</v>
      </c>
      <c r="D204" s="16" t="n">
        <v>537090.15</v>
      </c>
      <c r="E204" s="17" t="n">
        <f aca="false">IF(OR(C204="",D204="",C204&lt;=0),"",D204/C204)</f>
        <v>0.0923655987145156</v>
      </c>
      <c r="F204" s="18"/>
      <c r="G204" s="18"/>
      <c r="H204" s="15" t="s">
        <v>50</v>
      </c>
    </row>
    <row r="205" customFormat="false" ht="15" hidden="false" customHeight="true" outlineLevel="0" collapsed="false">
      <c r="A205" s="19" t="s">
        <v>502</v>
      </c>
      <c r="B205" s="19" t="s">
        <v>48</v>
      </c>
      <c r="C205" s="20" t="n">
        <v>897794.4</v>
      </c>
      <c r="D205" s="20" t="n">
        <v>620</v>
      </c>
      <c r="E205" s="21" t="n">
        <f aca="false">IF(OR(C205="",D205="",C205&lt;=0),"",D205/C205)</f>
        <v>0.000690581273396225</v>
      </c>
      <c r="F205" s="22"/>
      <c r="G205" s="22"/>
      <c r="H205" s="19"/>
    </row>
    <row r="206" customFormat="false" ht="15" hidden="false" customHeight="true" outlineLevel="0" collapsed="false">
      <c r="A206" s="15" t="s">
        <v>506</v>
      </c>
      <c r="B206" s="15" t="s">
        <v>48</v>
      </c>
      <c r="C206" s="16" t="n">
        <v>1815337.7</v>
      </c>
      <c r="D206" s="16" t="n">
        <v>328302.92</v>
      </c>
      <c r="E206" s="17" t="n">
        <f aca="false">IF(OR(C206="",D206="",C206&lt;=0),"",D206/C206)</f>
        <v>0.180849502547102</v>
      </c>
      <c r="F206" s="18"/>
      <c r="G206" s="18"/>
      <c r="H206" s="15"/>
    </row>
    <row r="207" customFormat="false" ht="15" hidden="false" customHeight="true" outlineLevel="0" collapsed="false">
      <c r="A207" s="19" t="s">
        <v>508</v>
      </c>
      <c r="B207" s="19" t="s">
        <v>43</v>
      </c>
      <c r="C207" s="20" t="n">
        <v>190272.31</v>
      </c>
      <c r="D207" s="20" t="n">
        <v>848233.46</v>
      </c>
      <c r="E207" s="21" t="n">
        <f aca="false">IF(OR(C207="",D207="",C207&lt;=0),"",D207/C207)</f>
        <v>4.45799738280363</v>
      </c>
      <c r="F207" s="22"/>
      <c r="G207" s="22"/>
      <c r="H207" s="19" t="s">
        <v>45</v>
      </c>
    </row>
    <row r="208" customFormat="false" ht="15" hidden="false" customHeight="true" outlineLevel="0" collapsed="false">
      <c r="A208" s="15" t="s">
        <v>511</v>
      </c>
      <c r="B208" s="15" t="s">
        <v>43</v>
      </c>
      <c r="C208" s="16" t="n">
        <v>433266</v>
      </c>
      <c r="D208" s="16" t="n">
        <v>0</v>
      </c>
      <c r="E208" s="17" t="n">
        <f aca="false">IF(OR(C208="",D208="",C208&lt;=0),"",D208/C208)</f>
        <v>0</v>
      </c>
      <c r="F208" s="18"/>
      <c r="G208" s="18"/>
      <c r="H208" s="15" t="s">
        <v>50</v>
      </c>
    </row>
    <row r="209" customFormat="false" ht="15" hidden="false" customHeight="true" outlineLevel="0" collapsed="false">
      <c r="A209" s="19" t="s">
        <v>513</v>
      </c>
      <c r="B209" s="19" t="s">
        <v>48</v>
      </c>
      <c r="C209" s="20" t="n">
        <v>1331549.66</v>
      </c>
      <c r="D209" s="20" t="n">
        <v>222406</v>
      </c>
      <c r="E209" s="21" t="n">
        <f aca="false">IF(OR(C209="",D209="",C209&lt;=0),"",D209/C209)</f>
        <v>0.167027942465173</v>
      </c>
      <c r="F209" s="22"/>
      <c r="G209" s="22"/>
      <c r="H209" s="19"/>
    </row>
    <row r="210" customFormat="false" ht="15" hidden="false" customHeight="true" outlineLevel="0" collapsed="false">
      <c r="A210" s="15" t="s">
        <v>515</v>
      </c>
      <c r="B210" s="15" t="s">
        <v>43</v>
      </c>
      <c r="C210" s="16" t="n">
        <v>1187</v>
      </c>
      <c r="D210" s="16" t="n">
        <v>307926.92</v>
      </c>
      <c r="E210" s="17" t="n">
        <f aca="false">IF(OR(C210="",D210="",C210&lt;=0),"",D210/C210)</f>
        <v>259.416107834878</v>
      </c>
      <c r="F210" s="18"/>
      <c r="G210" s="18"/>
      <c r="H210" s="15" t="s">
        <v>50</v>
      </c>
    </row>
    <row r="211" customFormat="false" ht="15" hidden="false" customHeight="true" outlineLevel="0" collapsed="false">
      <c r="A211" s="19" t="s">
        <v>517</v>
      </c>
      <c r="B211" s="19" t="s">
        <v>43</v>
      </c>
      <c r="C211" s="20" t="n">
        <v>0</v>
      </c>
      <c r="D211" s="20" t="n">
        <v>0</v>
      </c>
      <c r="E211" s="21" t="str">
        <f aca="false">IF(OR(C211="",D211="",C211&lt;=0),"",D211/C211)</f>
        <v/>
      </c>
      <c r="F211" s="22"/>
      <c r="G211" s="22"/>
      <c r="H211" s="19"/>
    </row>
    <row r="212" customFormat="false" ht="15" hidden="false" customHeight="true" outlineLevel="0" collapsed="false">
      <c r="A212" s="15" t="s">
        <v>520</v>
      </c>
      <c r="B212" s="15" t="s">
        <v>43</v>
      </c>
      <c r="C212" s="16" t="n">
        <v>0</v>
      </c>
      <c r="D212" s="16"/>
      <c r="E212" s="17" t="str">
        <f aca="false">IF(OR(C212="",D212="",C212&lt;=0),"",D212/C212)</f>
        <v/>
      </c>
      <c r="F212" s="18"/>
      <c r="G212" s="18"/>
      <c r="H212" s="15"/>
    </row>
    <row r="213" customFormat="false" ht="15" hidden="false" customHeight="true" outlineLevel="0" collapsed="false">
      <c r="A213" s="19" t="s">
        <v>522</v>
      </c>
      <c r="B213" s="19" t="s">
        <v>43</v>
      </c>
      <c r="C213" s="20" t="n">
        <v>1751856.61</v>
      </c>
      <c r="D213" s="20" t="n">
        <v>499487.02</v>
      </c>
      <c r="E213" s="21" t="n">
        <f aca="false">IF(OR(C213="",D213="",C213&lt;=0),"",D213/C213)</f>
        <v>0.28511866619038</v>
      </c>
      <c r="F213" s="22"/>
      <c r="G213" s="22"/>
      <c r="H213" s="19" t="s">
        <v>50</v>
      </c>
    </row>
    <row r="215" customFormat="false" ht="15" hidden="false" customHeight="true" outlineLevel="0" collapsed="false">
      <c r="A215" s="4" t="s">
        <v>693</v>
      </c>
    </row>
  </sheetData>
  <autoFilter ref="A1:H213"/>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LibreOffice/26.2.3.2$MacOSX_AARCH64 LibreOffice_project/70e089b17412e4cb7773e41413306b17a2328c34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2026-07-07T01:30:13Z</dcterms:created>
  <dc:creator>openpyxl</dc:creator>
  <dc:description/>
  <dc:language>en-US</dc:language>
  <cp:lastModifiedBy>Amy McNeill</cp:lastModifiedBy>
  <dcterms:modified xsi:type="dcterms:W3CDTF">2026-07-22T14:12:31Z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